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2000" windowHeight="10095" tabRatio="900" activeTab="2"/>
  </bookViews>
  <sheets>
    <sheet name="Calculations" sheetId="34" r:id="rId1"/>
    <sheet name="Silviculture" sheetId="5" r:id="rId2"/>
    <sheet name="Cycle" sheetId="1" r:id="rId3"/>
    <sheet name="Type 4 root disease" sheetId="39" r:id="rId4"/>
    <sheet name="Type 14 root disease" sheetId="43" r:id="rId5"/>
    <sheet name="Type 16 root disease" sheetId="42" r:id="rId6"/>
    <sheet name="Type 26 root disease" sheetId="45" r:id="rId7"/>
    <sheet name="sheet1" sheetId="46" r:id="rId8"/>
    <sheet name="sheet2" sheetId="47" r:id="rId9"/>
    <sheet name="sheet3" sheetId="48" r:id="rId10"/>
    <sheet name="sheet4" sheetId="49" r:id="rId11"/>
    <sheet name="sheet5" sheetId="50" r:id="rId12"/>
    <sheet name="sheet6" sheetId="51" r:id="rId13"/>
    <sheet name="sheet7" sheetId="52" r:id="rId14"/>
  </sheets>
  <definedNames>
    <definedName name="area" localSheetId="4">#REF!</definedName>
    <definedName name="area" localSheetId="5">#REF!</definedName>
    <definedName name="area" localSheetId="3">#REF!</definedName>
    <definedName name="area">#REF!</definedName>
    <definedName name="AVGRATE" localSheetId="4">#REF!</definedName>
    <definedName name="AVGRATE" localSheetId="5">#REF!</definedName>
    <definedName name="AVGRATE" localSheetId="3">#REF!</definedName>
    <definedName name="AVGRATE">#REF!</definedName>
    <definedName name="DATE" localSheetId="4">#REF!</definedName>
    <definedName name="DATE" localSheetId="5">#REF!</definedName>
    <definedName name="DATE" localSheetId="3">#REF!</definedName>
    <definedName name="DATE">#REF!</definedName>
    <definedName name="dater" localSheetId="4">#REF!</definedName>
    <definedName name="dater" localSheetId="5">#REF!</definedName>
    <definedName name="dater" localSheetId="3">#REF!</definedName>
    <definedName name="dater">#REF!</definedName>
    <definedName name="FINISH" localSheetId="4">#REF!</definedName>
    <definedName name="FINISH" localSheetId="5">#REF!</definedName>
    <definedName name="FINISH" localSheetId="3">#REF!</definedName>
    <definedName name="FINISH">#REF!</definedName>
    <definedName name="MARK" localSheetId="4">#REF!</definedName>
    <definedName name="MARK" localSheetId="5">#REF!</definedName>
    <definedName name="MARK" localSheetId="3">#REF!</definedName>
    <definedName name="MARK">#REF!</definedName>
    <definedName name="more" localSheetId="4">#REF!</definedName>
    <definedName name="more" localSheetId="5">#REF!</definedName>
    <definedName name="more" localSheetId="3">#REF!</definedName>
    <definedName name="more">#REF!</definedName>
    <definedName name="_xlnm.Print_Area" localSheetId="0">Calculations!$A$2:$F$28</definedName>
    <definedName name="_xlnm.Print_Area" localSheetId="1">Silviculture!$A$1:$J$12</definedName>
    <definedName name="_xlnm.Print_Area" localSheetId="4">'Type 14 root disease'!$A$1:$G$47</definedName>
    <definedName name="_xlnm.Print_Area" localSheetId="5">'Type 16 root disease'!$A$1:$G$47</definedName>
    <definedName name="_xlnm.Print_Area" localSheetId="3">'Type 4 root disease'!$A$1:$G$47</definedName>
    <definedName name="SLOPE" localSheetId="4">#REF!</definedName>
    <definedName name="SLOPE" localSheetId="5">#REF!</definedName>
    <definedName name="SLOPE" localSheetId="3">#REF!</definedName>
    <definedName name="SLOPE">#REF!</definedName>
    <definedName name="START" localSheetId="4">#REF!</definedName>
    <definedName name="START" localSheetId="5">#REF!</definedName>
    <definedName name="START" localSheetId="3">#REF!</definedName>
    <definedName name="START">#REF!</definedName>
    <definedName name="SUMDATE" localSheetId="4">#REF!</definedName>
    <definedName name="SUMDATE" localSheetId="5">#REF!</definedName>
    <definedName name="SUMDATE" localSheetId="3">#REF!</definedName>
    <definedName name="SUMDATE">#REF!</definedName>
  </definedNames>
  <calcPr calcId="145621"/>
</workbook>
</file>

<file path=xl/calcChain.xml><?xml version="1.0" encoding="utf-8"?>
<calcChain xmlns="http://schemas.openxmlformats.org/spreadsheetml/2006/main">
  <c r="B11" i="1" l="1"/>
  <c r="D11" i="5"/>
  <c r="D10" i="5"/>
  <c r="C24" i="5"/>
  <c r="B19" i="1"/>
  <c r="B15" i="1"/>
  <c r="B25" i="1"/>
  <c r="E32" i="1"/>
  <c r="F32" i="1"/>
  <c r="D19" i="1"/>
  <c r="H18" i="1"/>
  <c r="G18" i="1"/>
  <c r="H17" i="1"/>
  <c r="I17" i="1" s="1"/>
  <c r="G17" i="1"/>
  <c r="B6" i="5"/>
  <c r="D6" i="5" s="1"/>
  <c r="B3" i="5"/>
  <c r="D3" i="5" s="1"/>
  <c r="B2" i="5"/>
  <c r="B5" i="5"/>
  <c r="D5" i="5" s="1"/>
  <c r="D4" i="5"/>
  <c r="A3" i="5"/>
  <c r="A4" i="5"/>
  <c r="A5" i="5"/>
  <c r="A6" i="5"/>
  <c r="B22" i="34"/>
  <c r="B26" i="34" s="1"/>
  <c r="B23" i="34"/>
  <c r="B24" i="34"/>
  <c r="B25" i="34"/>
  <c r="A22" i="34"/>
  <c r="A23" i="34"/>
  <c r="A24" i="34"/>
  <c r="A25" i="34"/>
  <c r="B16" i="34"/>
  <c r="A28" i="5"/>
  <c r="A27" i="5"/>
  <c r="A26" i="5"/>
  <c r="A25" i="5"/>
  <c r="A24" i="5"/>
  <c r="A23" i="5"/>
  <c r="A22" i="5"/>
  <c r="A21" i="5"/>
  <c r="A20" i="5"/>
  <c r="A19" i="5"/>
  <c r="A18" i="5"/>
  <c r="B28" i="5"/>
  <c r="B27" i="5"/>
  <c r="B26" i="5"/>
  <c r="B25" i="5"/>
  <c r="B24" i="5"/>
  <c r="B23" i="5"/>
  <c r="B22" i="5"/>
  <c r="B21" i="5"/>
  <c r="B20" i="5"/>
  <c r="B19" i="5"/>
  <c r="B18" i="5"/>
  <c r="C28" i="5"/>
  <c r="C27" i="5"/>
  <c r="C26" i="5"/>
  <c r="C25" i="5"/>
  <c r="C23" i="5"/>
  <c r="C22" i="5"/>
  <c r="C21" i="5"/>
  <c r="C20" i="5"/>
  <c r="M42" i="52"/>
  <c r="E39" i="52"/>
  <c r="D39" i="52"/>
  <c r="C39" i="52"/>
  <c r="B39" i="52"/>
  <c r="F38" i="52"/>
  <c r="G38" i="52"/>
  <c r="F37" i="52"/>
  <c r="G37" i="52"/>
  <c r="F36" i="52"/>
  <c r="G36" i="52"/>
  <c r="F35" i="52"/>
  <c r="G35" i="52"/>
  <c r="F34" i="52"/>
  <c r="G34" i="52"/>
  <c r="F33" i="52"/>
  <c r="G33" i="52"/>
  <c r="F32" i="52"/>
  <c r="G32" i="52"/>
  <c r="F31" i="52"/>
  <c r="G31" i="52"/>
  <c r="F30" i="52"/>
  <c r="G30" i="52"/>
  <c r="F29" i="52"/>
  <c r="G29" i="52"/>
  <c r="F28" i="52"/>
  <c r="G28" i="52"/>
  <c r="F27" i="52"/>
  <c r="G27" i="52"/>
  <c r="F26" i="52"/>
  <c r="G26" i="52"/>
  <c r="F25" i="52"/>
  <c r="G25" i="52"/>
  <c r="F24" i="52"/>
  <c r="G24" i="52"/>
  <c r="F23" i="52"/>
  <c r="G23" i="52"/>
  <c r="F22" i="52"/>
  <c r="G22" i="52"/>
  <c r="F21" i="52"/>
  <c r="G21" i="52"/>
  <c r="F20" i="52"/>
  <c r="G20" i="52"/>
  <c r="F19" i="52"/>
  <c r="G19" i="52"/>
  <c r="F18" i="52"/>
  <c r="G18" i="52"/>
  <c r="F17" i="52"/>
  <c r="G17" i="52"/>
  <c r="F16" i="52"/>
  <c r="G16" i="52"/>
  <c r="G41" i="52"/>
  <c r="G42" i="52"/>
  <c r="I42" i="52"/>
  <c r="G43" i="52"/>
  <c r="G44" i="52"/>
  <c r="B6" i="52"/>
  <c r="F5" i="52"/>
  <c r="F6" i="52" s="1"/>
  <c r="M42" i="51"/>
  <c r="E39" i="51"/>
  <c r="D39" i="51"/>
  <c r="C39" i="51"/>
  <c r="B39" i="51"/>
  <c r="F38" i="51"/>
  <c r="G38" i="51"/>
  <c r="F37" i="51"/>
  <c r="G37" i="51"/>
  <c r="F36" i="51"/>
  <c r="G36" i="51"/>
  <c r="F35" i="51"/>
  <c r="G35" i="51"/>
  <c r="F34" i="51"/>
  <c r="G34" i="51"/>
  <c r="F33" i="51"/>
  <c r="G33" i="51"/>
  <c r="F32" i="51"/>
  <c r="G32" i="51"/>
  <c r="F31" i="51"/>
  <c r="G31" i="51"/>
  <c r="F30" i="51"/>
  <c r="G30" i="51"/>
  <c r="F29" i="51"/>
  <c r="G29" i="51"/>
  <c r="F28" i="51"/>
  <c r="G28" i="51"/>
  <c r="F27" i="51"/>
  <c r="G27" i="51"/>
  <c r="F26" i="51"/>
  <c r="G26" i="51"/>
  <c r="F25" i="51"/>
  <c r="G25" i="51"/>
  <c r="F24" i="51"/>
  <c r="G24" i="51"/>
  <c r="F23" i="51"/>
  <c r="G23" i="51"/>
  <c r="F22" i="51"/>
  <c r="G22" i="51"/>
  <c r="F21" i="51"/>
  <c r="G21" i="51"/>
  <c r="F20" i="51"/>
  <c r="G20" i="51"/>
  <c r="F19" i="51"/>
  <c r="G19" i="51"/>
  <c r="F18" i="51"/>
  <c r="G18" i="51"/>
  <c r="F17" i="51"/>
  <c r="G17" i="51"/>
  <c r="F16" i="51"/>
  <c r="G16" i="51"/>
  <c r="G41" i="51"/>
  <c r="G42" i="51"/>
  <c r="I42" i="51"/>
  <c r="G43" i="51"/>
  <c r="G44" i="51"/>
  <c r="B6" i="51"/>
  <c r="F5" i="51"/>
  <c r="F6" i="51" s="1"/>
  <c r="M42" i="50"/>
  <c r="E39" i="50"/>
  <c r="D39" i="50"/>
  <c r="C39" i="50"/>
  <c r="B39" i="50"/>
  <c r="F38" i="50"/>
  <c r="G38" i="50"/>
  <c r="F37" i="50"/>
  <c r="G37" i="50"/>
  <c r="F36" i="50"/>
  <c r="G36" i="50"/>
  <c r="F35" i="50"/>
  <c r="G35" i="50"/>
  <c r="F34" i="50"/>
  <c r="G34" i="50"/>
  <c r="F33" i="50"/>
  <c r="G33" i="50"/>
  <c r="F32" i="50"/>
  <c r="G32" i="50"/>
  <c r="F31" i="50"/>
  <c r="G31" i="50"/>
  <c r="F30" i="50"/>
  <c r="G30" i="50"/>
  <c r="F29" i="50"/>
  <c r="G29" i="50"/>
  <c r="F28" i="50"/>
  <c r="G28" i="50"/>
  <c r="F27" i="50"/>
  <c r="G27" i="50"/>
  <c r="F26" i="50"/>
  <c r="G26" i="50"/>
  <c r="F25" i="50"/>
  <c r="G25" i="50"/>
  <c r="F24" i="50"/>
  <c r="G24" i="50"/>
  <c r="F23" i="50"/>
  <c r="G23" i="50"/>
  <c r="F22" i="50"/>
  <c r="G22" i="50"/>
  <c r="F21" i="50"/>
  <c r="G21" i="50"/>
  <c r="F20" i="50"/>
  <c r="G20" i="50"/>
  <c r="F19" i="50"/>
  <c r="G19" i="50"/>
  <c r="F18" i="50"/>
  <c r="G18" i="50"/>
  <c r="F17" i="50"/>
  <c r="G17" i="50"/>
  <c r="F16" i="50"/>
  <c r="G16" i="50"/>
  <c r="G41" i="50"/>
  <c r="G42" i="50"/>
  <c r="I42" i="50"/>
  <c r="G43" i="50"/>
  <c r="G44" i="50"/>
  <c r="B6" i="50"/>
  <c r="F5" i="50"/>
  <c r="F6" i="50" s="1"/>
  <c r="M42" i="49"/>
  <c r="E39" i="49"/>
  <c r="D39" i="49"/>
  <c r="C39" i="49"/>
  <c r="B39" i="49"/>
  <c r="F38" i="49"/>
  <c r="G38" i="49"/>
  <c r="F37" i="49"/>
  <c r="G37" i="49"/>
  <c r="F36" i="49"/>
  <c r="G36" i="49"/>
  <c r="F35" i="49"/>
  <c r="G35" i="49"/>
  <c r="F34" i="49"/>
  <c r="G34" i="49"/>
  <c r="F33" i="49"/>
  <c r="G33" i="49"/>
  <c r="F32" i="49"/>
  <c r="G32" i="49"/>
  <c r="F31" i="49"/>
  <c r="G31" i="49"/>
  <c r="F30" i="49"/>
  <c r="G30" i="49"/>
  <c r="F29" i="49"/>
  <c r="G29" i="49"/>
  <c r="F28" i="49"/>
  <c r="G28" i="49"/>
  <c r="F27" i="49"/>
  <c r="G27" i="49"/>
  <c r="F26" i="49"/>
  <c r="G26" i="49"/>
  <c r="F25" i="49"/>
  <c r="G25" i="49"/>
  <c r="F24" i="49"/>
  <c r="G24" i="49"/>
  <c r="F23" i="49"/>
  <c r="G23" i="49"/>
  <c r="F22" i="49"/>
  <c r="G22" i="49"/>
  <c r="F21" i="49"/>
  <c r="G21" i="49"/>
  <c r="F20" i="49"/>
  <c r="G20" i="49"/>
  <c r="F19" i="49"/>
  <c r="G19" i="49"/>
  <c r="F18" i="49"/>
  <c r="G18" i="49"/>
  <c r="F17" i="49"/>
  <c r="G17" i="49"/>
  <c r="F16" i="49"/>
  <c r="G16" i="49"/>
  <c r="G41" i="49"/>
  <c r="G42" i="49"/>
  <c r="I42" i="49"/>
  <c r="G43" i="49"/>
  <c r="G44" i="49"/>
  <c r="B6" i="49"/>
  <c r="F5" i="49"/>
  <c r="F6" i="49" s="1"/>
  <c r="M42" i="48"/>
  <c r="E39" i="48"/>
  <c r="D39" i="48"/>
  <c r="C39" i="48"/>
  <c r="B39" i="48"/>
  <c r="F38" i="48"/>
  <c r="G38" i="48"/>
  <c r="F37" i="48"/>
  <c r="G37" i="48"/>
  <c r="F36" i="48"/>
  <c r="G36" i="48"/>
  <c r="F35" i="48"/>
  <c r="G35" i="48"/>
  <c r="F34" i="48"/>
  <c r="G34" i="48"/>
  <c r="F33" i="48"/>
  <c r="G33" i="48"/>
  <c r="F32" i="48"/>
  <c r="G32" i="48"/>
  <c r="F31" i="48"/>
  <c r="G31" i="48"/>
  <c r="F30" i="48"/>
  <c r="G30" i="48"/>
  <c r="F29" i="48"/>
  <c r="G29" i="48"/>
  <c r="F28" i="48"/>
  <c r="G28" i="48"/>
  <c r="F27" i="48"/>
  <c r="G27" i="48"/>
  <c r="F26" i="48"/>
  <c r="G26" i="48"/>
  <c r="F25" i="48"/>
  <c r="G25" i="48"/>
  <c r="F24" i="48"/>
  <c r="G24" i="48"/>
  <c r="F23" i="48"/>
  <c r="G23" i="48"/>
  <c r="F22" i="48"/>
  <c r="G22" i="48"/>
  <c r="F21" i="48"/>
  <c r="G21" i="48"/>
  <c r="F20" i="48"/>
  <c r="G20" i="48"/>
  <c r="F19" i="48"/>
  <c r="G19" i="48"/>
  <c r="F18" i="48"/>
  <c r="G18" i="48"/>
  <c r="F17" i="48"/>
  <c r="G17" i="48"/>
  <c r="F16" i="48"/>
  <c r="G16" i="48"/>
  <c r="G41" i="48"/>
  <c r="G42" i="48"/>
  <c r="I42" i="48"/>
  <c r="G43" i="48"/>
  <c r="G44" i="48"/>
  <c r="B6" i="48"/>
  <c r="F5" i="48"/>
  <c r="F6" i="48" s="1"/>
  <c r="M42" i="47"/>
  <c r="E39" i="47"/>
  <c r="D39" i="47"/>
  <c r="C39" i="47"/>
  <c r="B39" i="47"/>
  <c r="F38" i="47"/>
  <c r="G38" i="47"/>
  <c r="F37" i="47"/>
  <c r="G37" i="47"/>
  <c r="F36" i="47"/>
  <c r="G36" i="47"/>
  <c r="F35" i="47"/>
  <c r="G35" i="47"/>
  <c r="F34" i="47"/>
  <c r="G34" i="47"/>
  <c r="F33" i="47"/>
  <c r="G33" i="47"/>
  <c r="F32" i="47"/>
  <c r="G32" i="47"/>
  <c r="F31" i="47"/>
  <c r="G31" i="47"/>
  <c r="F30" i="47"/>
  <c r="G30" i="47"/>
  <c r="F29" i="47"/>
  <c r="G29" i="47"/>
  <c r="F28" i="47"/>
  <c r="G28" i="47"/>
  <c r="F27" i="47"/>
  <c r="G27" i="47"/>
  <c r="F26" i="47"/>
  <c r="G26" i="47"/>
  <c r="F25" i="47"/>
  <c r="G25" i="47"/>
  <c r="F24" i="47"/>
  <c r="G24" i="47"/>
  <c r="F23" i="47"/>
  <c r="G23" i="47"/>
  <c r="F22" i="47"/>
  <c r="G22" i="47"/>
  <c r="F21" i="47"/>
  <c r="G21" i="47"/>
  <c r="F20" i="47"/>
  <c r="G20" i="47"/>
  <c r="F19" i="47"/>
  <c r="G19" i="47"/>
  <c r="F18" i="47"/>
  <c r="G18" i="47"/>
  <c r="F17" i="47"/>
  <c r="G17" i="47"/>
  <c r="F16" i="47"/>
  <c r="G16" i="47"/>
  <c r="G41" i="47"/>
  <c r="G42" i="47"/>
  <c r="I42" i="47"/>
  <c r="G43" i="47"/>
  <c r="G44" i="47"/>
  <c r="B6" i="47"/>
  <c r="F5" i="47"/>
  <c r="F6" i="47" s="1"/>
  <c r="M42" i="46"/>
  <c r="E39" i="46"/>
  <c r="D39" i="46"/>
  <c r="C39" i="46"/>
  <c r="B39" i="46"/>
  <c r="F38" i="46"/>
  <c r="G38" i="46"/>
  <c r="F37" i="46"/>
  <c r="G37" i="46"/>
  <c r="F36" i="46"/>
  <c r="G36" i="46"/>
  <c r="F35" i="46"/>
  <c r="G35" i="46"/>
  <c r="F34" i="46"/>
  <c r="G34" i="46"/>
  <c r="F33" i="46"/>
  <c r="G33" i="46"/>
  <c r="F32" i="46"/>
  <c r="G32" i="46"/>
  <c r="F31" i="46"/>
  <c r="G31" i="46"/>
  <c r="F30" i="46"/>
  <c r="G30" i="46"/>
  <c r="F29" i="46"/>
  <c r="G29" i="46"/>
  <c r="F28" i="46"/>
  <c r="G28" i="46"/>
  <c r="F27" i="46"/>
  <c r="G27" i="46"/>
  <c r="F26" i="46"/>
  <c r="G26" i="46"/>
  <c r="F25" i="46"/>
  <c r="G25" i="46"/>
  <c r="F24" i="46"/>
  <c r="G24" i="46"/>
  <c r="F23" i="46"/>
  <c r="G23" i="46"/>
  <c r="F22" i="46"/>
  <c r="G22" i="46"/>
  <c r="F21" i="46"/>
  <c r="G21" i="46"/>
  <c r="F20" i="46"/>
  <c r="G20" i="46"/>
  <c r="F19" i="46"/>
  <c r="G19" i="46"/>
  <c r="F18" i="46"/>
  <c r="G18" i="46"/>
  <c r="F17" i="46"/>
  <c r="G17" i="46"/>
  <c r="F16" i="46"/>
  <c r="G16" i="46"/>
  <c r="G41" i="46"/>
  <c r="G42" i="46"/>
  <c r="I42" i="46"/>
  <c r="G43" i="46"/>
  <c r="G44" i="46"/>
  <c r="B6" i="46"/>
  <c r="F5" i="46"/>
  <c r="F6" i="46" s="1"/>
  <c r="M42" i="45"/>
  <c r="E39" i="45"/>
  <c r="D39" i="45"/>
  <c r="C39" i="45"/>
  <c r="B39" i="45"/>
  <c r="F38" i="45"/>
  <c r="G38" i="45"/>
  <c r="F37" i="45"/>
  <c r="G37" i="45"/>
  <c r="F36" i="45"/>
  <c r="G36" i="45"/>
  <c r="F35" i="45"/>
  <c r="G35" i="45"/>
  <c r="F34" i="45"/>
  <c r="G34" i="45"/>
  <c r="F33" i="45"/>
  <c r="G33" i="45"/>
  <c r="F32" i="45"/>
  <c r="G32" i="45"/>
  <c r="F31" i="45"/>
  <c r="G31" i="45"/>
  <c r="F30" i="45"/>
  <c r="G30" i="45"/>
  <c r="F29" i="45"/>
  <c r="G29" i="45"/>
  <c r="F28" i="45"/>
  <c r="G28" i="45"/>
  <c r="F27" i="45"/>
  <c r="G27" i="45"/>
  <c r="F26" i="45"/>
  <c r="G26" i="45"/>
  <c r="F25" i="45"/>
  <c r="G25" i="45"/>
  <c r="F24" i="45"/>
  <c r="G24" i="45"/>
  <c r="F23" i="45"/>
  <c r="G23" i="45"/>
  <c r="F22" i="45"/>
  <c r="G22" i="45"/>
  <c r="F21" i="45"/>
  <c r="G21" i="45"/>
  <c r="F20" i="45"/>
  <c r="G20" i="45"/>
  <c r="F19" i="45"/>
  <c r="G19" i="45"/>
  <c r="F18" i="45"/>
  <c r="G18" i="45"/>
  <c r="F17" i="45"/>
  <c r="G17" i="45"/>
  <c r="F16" i="45"/>
  <c r="G16" i="45"/>
  <c r="G41" i="45"/>
  <c r="G42" i="45"/>
  <c r="I42" i="45"/>
  <c r="G43" i="45"/>
  <c r="G44" i="45"/>
  <c r="D21" i="5"/>
  <c r="B6" i="45"/>
  <c r="F5" i="45"/>
  <c r="F6" i="45" s="1"/>
  <c r="E34" i="1"/>
  <c r="F34" i="1"/>
  <c r="G23" i="1"/>
  <c r="H23" i="1"/>
  <c r="I23" i="1" s="1"/>
  <c r="D15" i="1"/>
  <c r="H14" i="1"/>
  <c r="G14" i="1"/>
  <c r="I14" i="1" s="1"/>
  <c r="H13" i="1"/>
  <c r="I13" i="1" s="1"/>
  <c r="G13" i="1"/>
  <c r="G6" i="1"/>
  <c r="H6" i="1"/>
  <c r="F35" i="1"/>
  <c r="E35" i="1"/>
  <c r="C10" i="5"/>
  <c r="D7" i="1"/>
  <c r="M42" i="43"/>
  <c r="E39" i="43"/>
  <c r="D39" i="43"/>
  <c r="C39" i="43"/>
  <c r="B39" i="43"/>
  <c r="F38" i="43"/>
  <c r="G38" i="43"/>
  <c r="G37" i="43"/>
  <c r="F37" i="43"/>
  <c r="F36" i="43"/>
  <c r="G36" i="43"/>
  <c r="G35" i="43"/>
  <c r="F35" i="43"/>
  <c r="F34" i="43"/>
  <c r="G34" i="43"/>
  <c r="G33" i="43"/>
  <c r="F33" i="43"/>
  <c r="F32" i="43"/>
  <c r="G32" i="43"/>
  <c r="G31" i="43"/>
  <c r="F31" i="43"/>
  <c r="F30" i="43"/>
  <c r="G30" i="43"/>
  <c r="F29" i="43"/>
  <c r="G29" i="43"/>
  <c r="F28" i="43"/>
  <c r="G28" i="43"/>
  <c r="F27" i="43"/>
  <c r="G27" i="43"/>
  <c r="F26" i="43"/>
  <c r="G26" i="43"/>
  <c r="F25" i="43"/>
  <c r="G25" i="43"/>
  <c r="F24" i="43"/>
  <c r="G24" i="43"/>
  <c r="F23" i="43"/>
  <c r="G23" i="43"/>
  <c r="F22" i="43"/>
  <c r="G22" i="43"/>
  <c r="F21" i="43"/>
  <c r="G21" i="43"/>
  <c r="F20" i="43"/>
  <c r="G20" i="43"/>
  <c r="F19" i="43"/>
  <c r="G19" i="43"/>
  <c r="F18" i="43"/>
  <c r="G18" i="43"/>
  <c r="F17" i="43"/>
  <c r="G17" i="43"/>
  <c r="F16" i="43"/>
  <c r="G16" i="43"/>
  <c r="B6" i="43"/>
  <c r="F5" i="43"/>
  <c r="F6" i="43" s="1"/>
  <c r="B42" i="34"/>
  <c r="C26" i="34"/>
  <c r="D25" i="1"/>
  <c r="G21" i="1"/>
  <c r="H21" i="1"/>
  <c r="G22" i="1"/>
  <c r="H22" i="1"/>
  <c r="D11" i="1"/>
  <c r="B7" i="1"/>
  <c r="A5" i="1"/>
  <c r="C19" i="5"/>
  <c r="A2" i="5"/>
  <c r="A21" i="34"/>
  <c r="B21" i="34"/>
  <c r="B39" i="42"/>
  <c r="M42" i="42"/>
  <c r="E39" i="42"/>
  <c r="D39" i="42"/>
  <c r="C39" i="42"/>
  <c r="F38" i="42"/>
  <c r="G38" i="42"/>
  <c r="G37" i="42"/>
  <c r="F37" i="42"/>
  <c r="F36" i="42"/>
  <c r="G36" i="42"/>
  <c r="F35" i="42"/>
  <c r="G35" i="42"/>
  <c r="F34" i="42"/>
  <c r="G34" i="42"/>
  <c r="G33" i="42"/>
  <c r="F33" i="42"/>
  <c r="F32" i="42"/>
  <c r="G32" i="42"/>
  <c r="G31" i="42"/>
  <c r="F31" i="42"/>
  <c r="F30" i="42"/>
  <c r="G30" i="42"/>
  <c r="F29" i="42"/>
  <c r="G29" i="42"/>
  <c r="F28" i="42"/>
  <c r="G28" i="42"/>
  <c r="F27" i="42"/>
  <c r="G27" i="42"/>
  <c r="F26" i="42"/>
  <c r="G26" i="42"/>
  <c r="F25" i="42"/>
  <c r="G25" i="42"/>
  <c r="F24" i="42"/>
  <c r="G24" i="42"/>
  <c r="F23" i="42"/>
  <c r="G23" i="42"/>
  <c r="F22" i="42"/>
  <c r="G22" i="42"/>
  <c r="F21" i="42"/>
  <c r="G21" i="42"/>
  <c r="F20" i="42"/>
  <c r="G20" i="42" s="1"/>
  <c r="F19" i="42"/>
  <c r="G19" i="42"/>
  <c r="F18" i="42"/>
  <c r="G18" i="42"/>
  <c r="F17" i="42"/>
  <c r="G17" i="42" s="1"/>
  <c r="F16" i="42"/>
  <c r="G16" i="42"/>
  <c r="B6" i="42"/>
  <c r="F5" i="42"/>
  <c r="F6" i="42" s="1"/>
  <c r="M42" i="39"/>
  <c r="E39" i="39"/>
  <c r="D39" i="39"/>
  <c r="C39" i="39"/>
  <c r="B39" i="39"/>
  <c r="F38" i="39"/>
  <c r="G38" i="39"/>
  <c r="F37" i="39"/>
  <c r="G37" i="39"/>
  <c r="F36" i="39"/>
  <c r="G36" i="39"/>
  <c r="F35" i="39"/>
  <c r="G35" i="39"/>
  <c r="F34" i="39"/>
  <c r="G34" i="39"/>
  <c r="F33" i="39"/>
  <c r="G33" i="39"/>
  <c r="F32" i="39"/>
  <c r="G32" i="39"/>
  <c r="F31" i="39"/>
  <c r="G31" i="39"/>
  <c r="F30" i="39"/>
  <c r="G30" i="39"/>
  <c r="F29" i="39"/>
  <c r="G29" i="39"/>
  <c r="F28" i="39"/>
  <c r="G28" i="39"/>
  <c r="F27" i="39"/>
  <c r="G27" i="39"/>
  <c r="F26" i="39"/>
  <c r="G26" i="39"/>
  <c r="F25" i="39"/>
  <c r="G25" i="39"/>
  <c r="F24" i="39"/>
  <c r="G24" i="39"/>
  <c r="F23" i="39"/>
  <c r="G23" i="39"/>
  <c r="F22" i="39"/>
  <c r="G22" i="39"/>
  <c r="F21" i="39"/>
  <c r="G21" i="39"/>
  <c r="F20" i="39"/>
  <c r="G20" i="39"/>
  <c r="F19" i="39"/>
  <c r="G19" i="39"/>
  <c r="F18" i="39"/>
  <c r="G18" i="39" s="1"/>
  <c r="G41" i="39" s="1"/>
  <c r="G42" i="39" s="1"/>
  <c r="I42" i="39" s="1"/>
  <c r="G43" i="39" s="1"/>
  <c r="G44" i="39" s="1"/>
  <c r="D18" i="5" s="1"/>
  <c r="F17" i="39"/>
  <c r="G17" i="39"/>
  <c r="F16" i="39"/>
  <c r="G16" i="39"/>
  <c r="B6" i="39"/>
  <c r="F5" i="39"/>
  <c r="F6" i="39" s="1"/>
  <c r="G10" i="1"/>
  <c r="H10" i="1"/>
  <c r="I10" i="1"/>
  <c r="E33" i="1"/>
  <c r="F33" i="1"/>
  <c r="H9" i="1"/>
  <c r="G9" i="1"/>
  <c r="B41" i="34"/>
  <c r="D26" i="34"/>
  <c r="F26" i="34" s="1"/>
  <c r="C18" i="5"/>
  <c r="G41" i="43"/>
  <c r="G42" i="43" s="1"/>
  <c r="I42" i="43" s="1"/>
  <c r="G43" i="43" s="1"/>
  <c r="G44" i="43" s="1"/>
  <c r="D19" i="5" s="1"/>
  <c r="I22" i="1" l="1"/>
  <c r="G32" i="1"/>
  <c r="G34" i="1"/>
  <c r="G41" i="42"/>
  <c r="G42" i="42" s="1"/>
  <c r="I42" i="42" s="1"/>
  <c r="G43" i="42" s="1"/>
  <c r="G44" i="42" s="1"/>
  <c r="D20" i="5" s="1"/>
  <c r="D24" i="5"/>
  <c r="I21" i="1"/>
  <c r="I25" i="1" s="1"/>
  <c r="I15" i="1"/>
  <c r="I6" i="1"/>
  <c r="I7" i="1" s="1"/>
  <c r="G33" i="1"/>
  <c r="G35" i="1"/>
  <c r="I19" i="1"/>
  <c r="I9" i="1"/>
  <c r="I11" i="1" s="1"/>
  <c r="I18" i="1"/>
  <c r="B8" i="5"/>
  <c r="D2" i="5"/>
  <c r="D8" i="5" s="1"/>
  <c r="B26" i="1"/>
  <c r="C11" i="1" s="1"/>
  <c r="C7" i="1" l="1"/>
  <c r="J7" i="1" s="1"/>
  <c r="C19" i="1"/>
  <c r="K19" i="1" s="1"/>
  <c r="K11" i="1"/>
  <c r="J11" i="1"/>
  <c r="C25" i="1"/>
  <c r="K25" i="1" s="1"/>
  <c r="C15" i="1"/>
  <c r="K15" i="1" s="1"/>
  <c r="J19" i="1" l="1"/>
  <c r="K7" i="1"/>
  <c r="J15" i="1"/>
  <c r="D12" i="5"/>
  <c r="E10" i="5" s="1"/>
  <c r="J25" i="1"/>
  <c r="C26" i="1"/>
  <c r="K26" i="1"/>
  <c r="B31" i="1" s="1"/>
  <c r="B37" i="1" s="1"/>
  <c r="B39" i="1" s="1"/>
  <c r="J26" i="1" l="1"/>
  <c r="G31" i="1" s="1"/>
  <c r="G37" i="1" s="1"/>
  <c r="G39" i="1" s="1"/>
  <c r="E11" i="5"/>
  <c r="E12" i="5" s="1"/>
</calcChain>
</file>

<file path=xl/sharedStrings.xml><?xml version="1.0" encoding="utf-8"?>
<sst xmlns="http://schemas.openxmlformats.org/spreadsheetml/2006/main" count="619" uniqueCount="118">
  <si>
    <t>Cutblock</t>
  </si>
  <si>
    <t>Volume</t>
  </si>
  <si>
    <t>%</t>
  </si>
  <si>
    <t>Distance</t>
  </si>
  <si>
    <t>Speed</t>
  </si>
  <si>
    <t>Time (hr)</t>
  </si>
  <si>
    <t>Total</t>
  </si>
  <si>
    <t>Weighted</t>
  </si>
  <si>
    <t>(m3)</t>
  </si>
  <si>
    <t>(km)</t>
  </si>
  <si>
    <t>L</t>
  </si>
  <si>
    <t>E</t>
  </si>
  <si>
    <t>(hr)</t>
  </si>
  <si>
    <t>Time</t>
  </si>
  <si>
    <t>Block</t>
  </si>
  <si>
    <t>Block Total</t>
  </si>
  <si>
    <t>Grand Totals</t>
  </si>
  <si>
    <t>Common Junction to all blocks</t>
  </si>
  <si>
    <t>Unavoidable Delay</t>
  </si>
  <si>
    <t>CP</t>
  </si>
  <si>
    <t>Timber Mark</t>
  </si>
  <si>
    <t>District</t>
  </si>
  <si>
    <t>Summary of Compilation Information:</t>
  </si>
  <si>
    <t>Net Area (ha)</t>
  </si>
  <si>
    <t>Cruise Vol.</t>
  </si>
  <si>
    <t>Species</t>
  </si>
  <si>
    <t>Net Merch.</t>
  </si>
  <si>
    <t>Spruce</t>
  </si>
  <si>
    <t>Area</t>
  </si>
  <si>
    <t>Cycle Distance and Time</t>
  </si>
  <si>
    <t>6) Volume to be Harvested (from reduced comp):</t>
  </si>
  <si>
    <t>Balsam</t>
  </si>
  <si>
    <t>CP  WEIGHTED ROAD CYCLE TIME TO COMMON POINT</t>
  </si>
  <si>
    <t>Skid</t>
  </si>
  <si>
    <t>Method</t>
  </si>
  <si>
    <t>Cedar</t>
  </si>
  <si>
    <t>Hemlock</t>
  </si>
  <si>
    <t>Birch</t>
  </si>
  <si>
    <t>ROOT DISEASE CONTROL</t>
  </si>
  <si>
    <t>End Date subject to IAM amendments and machine rate changes.</t>
  </si>
  <si>
    <t>DISTRICT</t>
  </si>
  <si>
    <t>Kamloops</t>
  </si>
  <si>
    <t xml:space="preserve">RUN DATE  ------  </t>
  </si>
  <si>
    <t>MARK</t>
  </si>
  <si>
    <t xml:space="preserve"> EFFECTIVE DATE  ------  </t>
  </si>
  <si>
    <t>BLOCK</t>
  </si>
  <si>
    <t xml:space="preserve">TIMBER TYPE  ------- </t>
  </si>
  <si>
    <t>ROOT DISEASE HECTARES TO BE TREATED  --------------</t>
  </si>
  <si>
    <t>Hectares</t>
  </si>
  <si>
    <t>* Lodgepole pine stems 15 cm dbh class all others 20 cm dbh class</t>
  </si>
  <si>
    <t>** Use Timber Type Stems/Ha information from Total Stem Compilation.</t>
  </si>
  <si>
    <t>***Live Deciduous may be combined with Live Conifers in Live Conifer column.</t>
  </si>
  <si>
    <t>TIMBER TYPE STEMS PER HECTARE **</t>
  </si>
  <si>
    <t>TOTAL</t>
  </si>
  <si>
    <t>DIAMETER</t>
  </si>
  <si>
    <t>LIVE</t>
  </si>
  <si>
    <t>LIVE***</t>
  </si>
  <si>
    <t>DEAD</t>
  </si>
  <si>
    <t xml:space="preserve">STEMS </t>
  </si>
  <si>
    <t>STEMS  X</t>
  </si>
  <si>
    <t>CLASS</t>
  </si>
  <si>
    <t>CONIFER*</t>
  </si>
  <si>
    <t>DECIDUOUS</t>
  </si>
  <si>
    <t>POTENTIAL*</t>
  </si>
  <si>
    <t>USELESS*</t>
  </si>
  <si>
    <t>(x2 @ 35cm.)</t>
  </si>
  <si>
    <t xml:space="preserve">TOTAL   STEMS   X   DIA. -----------------------------------------  </t>
  </si>
  <si>
    <t xml:space="preserve">HOURS   PER   HECTARE  --------------------------------------  </t>
  </si>
  <si>
    <t>Avg. rate =</t>
  </si>
  <si>
    <t>ROOT DISEASE COST PER HA.($600/HA Min.) ----------------------</t>
  </si>
  <si>
    <t>TOTAL COST ESTIMATE =</t>
  </si>
  <si>
    <t xml:space="preserve"> </t>
  </si>
  <si>
    <t>SIGNATURE:</t>
  </si>
  <si>
    <t>Delay</t>
  </si>
  <si>
    <t>Douglas Fir</t>
  </si>
  <si>
    <t>Lodgepole</t>
  </si>
  <si>
    <t>White Pine</t>
  </si>
  <si>
    <t>Aspen</t>
  </si>
  <si>
    <t>Total Conifer</t>
  </si>
  <si>
    <r>
      <t xml:space="preserve">Root Disease Summary </t>
    </r>
    <r>
      <rPr>
        <sz val="10"/>
        <rFont val="Arial"/>
        <family val="2"/>
      </rPr>
      <t>(see attached tabs for detailed calculation information)</t>
    </r>
  </si>
  <si>
    <t>Type</t>
  </si>
  <si>
    <t>Total Cost</t>
  </si>
  <si>
    <t>License</t>
  </si>
  <si>
    <t xml:space="preserve">Total Volume </t>
  </si>
  <si>
    <t>Net Merch Conifer Volume</t>
  </si>
  <si>
    <t>Cottonwood</t>
  </si>
  <si>
    <t>ICHmw3</t>
  </si>
  <si>
    <t>*Using Cross over tables the ICHdw3 becomes ICHmw3 for appraisal cost purposes</t>
  </si>
  <si>
    <t>LOA.120</t>
  </si>
  <si>
    <t>LOA.121</t>
  </si>
  <si>
    <t>LOA.123</t>
  </si>
  <si>
    <t>LOA.124</t>
  </si>
  <si>
    <t>LOA.125</t>
  </si>
  <si>
    <t>Total Volume</t>
  </si>
  <si>
    <t>Valid July 1, 2015</t>
  </si>
  <si>
    <t>Machine Rates are from current IAM Appendix I and 2013/14 Blue Book</t>
  </si>
  <si>
    <t>Combined Cat 324E &amp; Cat 329E =</t>
  </si>
  <si>
    <t>Spillman FSR</t>
  </si>
  <si>
    <t>40 Road</t>
  </si>
  <si>
    <t>Adams North Dump Road</t>
  </si>
  <si>
    <t>SPL004</t>
  </si>
  <si>
    <t>SPL013</t>
  </si>
  <si>
    <t>SPL014</t>
  </si>
  <si>
    <t>SPL016</t>
  </si>
  <si>
    <t>SPL019</t>
  </si>
  <si>
    <t>ESSF dc2</t>
  </si>
  <si>
    <t>564 Road</t>
  </si>
  <si>
    <t>564Road</t>
  </si>
  <si>
    <t>SPL.400</t>
  </si>
  <si>
    <t>564South</t>
  </si>
  <si>
    <t>SPL.1300</t>
  </si>
  <si>
    <t>SPL.1500</t>
  </si>
  <si>
    <t>SPL.1900</t>
  </si>
  <si>
    <t>Common Junction is at the start of the SPL.400 Road (junction with the 564 Road)</t>
  </si>
  <si>
    <t>A74910</t>
  </si>
  <si>
    <t>BJ4645</t>
  </si>
  <si>
    <t>- 1m3</t>
  </si>
  <si>
    <t>reduced total volume by 1m3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</si>
</sst>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.0000"/>
    <numFmt numFmtId="166" formatCode="0.000"/>
    <numFmt numFmtId="167" formatCode="0.0"/>
    <numFmt numFmtId="168" formatCode="0.0;[Red]0.0"/>
    <numFmt numFmtId="169" formatCode="&quot;13H-&quot;0"/>
    <numFmt numFmtId="170" formatCode="&quot;701 - &quot;###"/>
    <numFmt numFmtId="171" formatCode="0.0%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u/>
      <sz val="9"/>
      <name val="Arial"/>
      <family val="2"/>
    </font>
    <font>
      <b/>
      <sz val="10"/>
      <name val="MS Sans Serif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 val="double"/>
      <sz val="11"/>
      <name val="Calibri"/>
      <family val="2"/>
    </font>
    <font>
      <sz val="9"/>
      <color indexed="8"/>
      <name val="Arial"/>
      <family val="2"/>
    </font>
    <font>
      <sz val="9.5"/>
      <name val="Calibri"/>
      <family val="2"/>
    </font>
    <font>
      <b/>
      <u/>
      <sz val="11"/>
      <name val="Calibri"/>
      <family val="2"/>
    </font>
    <font>
      <sz val="8"/>
      <name val="Calibri"/>
      <family val="2"/>
    </font>
    <font>
      <b/>
      <sz val="12"/>
      <name val="MS Sans Serif"/>
      <family val="2"/>
    </font>
    <font>
      <sz val="10"/>
      <color indexed="10"/>
      <name val="MS Sans Serif"/>
      <family val="2"/>
    </font>
    <font>
      <b/>
      <sz val="10"/>
      <name val="Courier"/>
      <family val="3"/>
    </font>
    <font>
      <b/>
      <sz val="12"/>
      <name val="Arial"/>
      <family val="2"/>
    </font>
    <font>
      <sz val="8.5"/>
      <name val="MS Sans Serif"/>
      <family val="2"/>
    </font>
    <font>
      <b/>
      <sz val="8.5"/>
      <name val="MS Sans Serif"/>
      <family val="2"/>
    </font>
    <font>
      <u/>
      <sz val="10"/>
      <name val="Arial"/>
      <family val="2"/>
    </font>
    <font>
      <sz val="10"/>
      <name val="Cambria"/>
      <family val="1"/>
      <scheme val="major"/>
    </font>
    <font>
      <sz val="11"/>
      <color rgb="FFFF0000"/>
      <name val="Calibri"/>
      <family val="2"/>
    </font>
    <font>
      <sz val="11"/>
      <color theme="1" tint="4.9989318521683403E-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9" fillId="0" borderId="0"/>
    <xf numFmtId="9" fontId="1" fillId="0" borderId="0" applyFont="0" applyFill="0" applyBorder="0" applyAlignment="0" applyProtection="0"/>
  </cellStyleXfs>
  <cellXfs count="246">
    <xf numFmtId="0" fontId="0" fillId="0" borderId="0" xfId="0"/>
    <xf numFmtId="0" fontId="14" fillId="0" borderId="1" xfId="0" applyFont="1" applyBorder="1"/>
    <xf numFmtId="0" fontId="14" fillId="0" borderId="0" xfId="0" applyFont="1" applyBorder="1"/>
    <xf numFmtId="0" fontId="14" fillId="0" borderId="2" xfId="0" applyFont="1" applyBorder="1"/>
    <xf numFmtId="0" fontId="15" fillId="0" borderId="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Continuous"/>
    </xf>
    <xf numFmtId="0" fontId="15" fillId="0" borderId="6" xfId="0" applyFont="1" applyFill="1" applyBorder="1" applyAlignment="1">
      <alignment horizontal="center"/>
    </xf>
    <xf numFmtId="0" fontId="15" fillId="0" borderId="7" xfId="0" applyFont="1" applyFill="1" applyBorder="1"/>
    <xf numFmtId="0" fontId="15" fillId="0" borderId="8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2" xfId="0" applyFont="1" applyFill="1" applyBorder="1"/>
    <xf numFmtId="0" fontId="14" fillId="0" borderId="13" xfId="0" applyFont="1" applyBorder="1"/>
    <xf numFmtId="0" fontId="14" fillId="0" borderId="14" xfId="0" applyFont="1" applyBorder="1"/>
    <xf numFmtId="165" fontId="14" fillId="0" borderId="13" xfId="0" applyNumberFormat="1" applyFont="1" applyBorder="1"/>
    <xf numFmtId="0" fontId="14" fillId="0" borderId="15" xfId="0" applyFont="1" applyBorder="1"/>
    <xf numFmtId="166" fontId="14" fillId="0" borderId="15" xfId="0" applyNumberFormat="1" applyFont="1" applyBorder="1"/>
    <xf numFmtId="165" fontId="14" fillId="0" borderId="15" xfId="0" applyNumberFormat="1" applyFont="1" applyBorder="1"/>
    <xf numFmtId="165" fontId="14" fillId="0" borderId="16" xfId="0" applyNumberFormat="1" applyFont="1" applyBorder="1"/>
    <xf numFmtId="166" fontId="14" fillId="0" borderId="17" xfId="0" applyNumberFormat="1" applyFont="1" applyBorder="1"/>
    <xf numFmtId="0" fontId="15" fillId="0" borderId="8" xfId="0" applyFont="1" applyBorder="1"/>
    <xf numFmtId="0" fontId="15" fillId="0" borderId="0" xfId="0" applyFont="1" applyBorder="1"/>
    <xf numFmtId="168" fontId="16" fillId="0" borderId="0" xfId="0" applyNumberFormat="1" applyFont="1" applyBorder="1"/>
    <xf numFmtId="166" fontId="14" fillId="0" borderId="0" xfId="0" applyNumberFormat="1" applyFont="1" applyBorder="1"/>
    <xf numFmtId="165" fontId="16" fillId="0" borderId="0" xfId="0" applyNumberFormat="1" applyFont="1" applyBorder="1"/>
    <xf numFmtId="166" fontId="16" fillId="0" borderId="0" xfId="0" applyNumberFormat="1" applyFont="1" applyBorder="1"/>
    <xf numFmtId="0" fontId="14" fillId="0" borderId="0" xfId="0" applyFont="1"/>
    <xf numFmtId="0" fontId="15" fillId="0" borderId="18" xfId="0" applyFont="1" applyFill="1" applyBorder="1" applyAlignment="1">
      <alignment horizontal="center"/>
    </xf>
    <xf numFmtId="0" fontId="15" fillId="0" borderId="19" xfId="0" applyFont="1" applyFill="1" applyBorder="1" applyAlignment="1">
      <alignment horizontal="center"/>
    </xf>
    <xf numFmtId="0" fontId="15" fillId="0" borderId="0" xfId="0" applyFont="1"/>
    <xf numFmtId="0" fontId="15" fillId="0" borderId="20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13" fillId="0" borderId="0" xfId="0" applyFont="1"/>
    <xf numFmtId="0" fontId="0" fillId="0" borderId="0" xfId="0" applyFill="1"/>
    <xf numFmtId="0" fontId="14" fillId="0" borderId="0" xfId="0" applyFont="1" applyFill="1" applyBorder="1"/>
    <xf numFmtId="167" fontId="16" fillId="0" borderId="0" xfId="0" applyNumberFormat="1" applyFont="1" applyFill="1" applyBorder="1"/>
    <xf numFmtId="167" fontId="0" fillId="0" borderId="0" xfId="0" applyNumberFormat="1"/>
    <xf numFmtId="0" fontId="14" fillId="0" borderId="13" xfId="0" applyFont="1" applyFill="1" applyBorder="1"/>
    <xf numFmtId="0" fontId="14" fillId="0" borderId="15" xfId="0" applyFont="1" applyFill="1" applyBorder="1"/>
    <xf numFmtId="167" fontId="16" fillId="0" borderId="22" xfId="0" applyNumberFormat="1" applyFont="1" applyFill="1" applyBorder="1"/>
    <xf numFmtId="0" fontId="12" fillId="0" borderId="0" xfId="0" applyFont="1" applyFill="1" applyBorder="1"/>
    <xf numFmtId="0" fontId="12" fillId="0" borderId="0" xfId="0" applyFont="1"/>
    <xf numFmtId="167" fontId="14" fillId="0" borderId="23" xfId="0" applyNumberFormat="1" applyFont="1" applyFill="1" applyBorder="1" applyAlignment="1">
      <alignment horizontal="center"/>
    </xf>
    <xf numFmtId="167" fontId="15" fillId="0" borderId="24" xfId="0" applyNumberFormat="1" applyFont="1" applyFill="1" applyBorder="1" applyAlignment="1">
      <alignment horizontal="center"/>
    </xf>
    <xf numFmtId="166" fontId="14" fillId="0" borderId="25" xfId="0" applyNumberFormat="1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166" fontId="14" fillId="0" borderId="23" xfId="0" applyNumberFormat="1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2" fillId="0" borderId="0" xfId="3"/>
    <xf numFmtId="0" fontId="3" fillId="0" borderId="0" xfId="3" applyFont="1"/>
    <xf numFmtId="0" fontId="7" fillId="0" borderId="0" xfId="3" applyFont="1"/>
    <xf numFmtId="0" fontId="6" fillId="0" borderId="0" xfId="3" applyFont="1" applyAlignment="1">
      <alignment horizontal="center"/>
    </xf>
    <xf numFmtId="0" fontId="6" fillId="0" borderId="0" xfId="3" applyFont="1"/>
    <xf numFmtId="0" fontId="10" fillId="0" borderId="0" xfId="3" applyFont="1"/>
    <xf numFmtId="0" fontId="5" fillId="0" borderId="0" xfId="3" applyFont="1" applyAlignment="1">
      <alignment horizontal="center"/>
    </xf>
    <xf numFmtId="167" fontId="6" fillId="0" borderId="0" xfId="3" applyNumberFormat="1" applyFont="1" applyAlignment="1">
      <alignment horizontal="center"/>
    </xf>
    <xf numFmtId="0" fontId="5" fillId="0" borderId="0" xfId="3" applyFont="1"/>
    <xf numFmtId="167" fontId="5" fillId="0" borderId="0" xfId="3" applyNumberFormat="1" applyFont="1" applyAlignment="1">
      <alignment horizontal="center"/>
    </xf>
    <xf numFmtId="2" fontId="6" fillId="0" borderId="0" xfId="3" applyNumberFormat="1" applyFont="1" applyAlignment="1">
      <alignment horizontal="center"/>
    </xf>
    <xf numFmtId="1" fontId="6" fillId="0" borderId="0" xfId="3" applyNumberFormat="1" applyFont="1" applyAlignment="1">
      <alignment horizontal="center"/>
    </xf>
    <xf numFmtId="1" fontId="5" fillId="0" borderId="0" xfId="3" applyNumberFormat="1" applyFont="1" applyAlignment="1">
      <alignment horizontal="center"/>
    </xf>
    <xf numFmtId="0" fontId="0" fillId="0" borderId="0" xfId="0" applyAlignment="1">
      <alignment horizontal="center"/>
    </xf>
    <xf numFmtId="166" fontId="14" fillId="0" borderId="13" xfId="0" applyNumberFormat="1" applyFont="1" applyFill="1" applyBorder="1"/>
    <xf numFmtId="165" fontId="14" fillId="0" borderId="26" xfId="0" applyNumberFormat="1" applyFont="1" applyBorder="1"/>
    <xf numFmtId="169" fontId="6" fillId="0" borderId="0" xfId="3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15" fillId="0" borderId="27" xfId="0" applyFont="1" applyBorder="1" applyAlignment="1">
      <alignment horizontal="left"/>
    </xf>
    <xf numFmtId="0" fontId="17" fillId="0" borderId="0" xfId="0" applyNumberFormat="1" applyFont="1" applyAlignment="1">
      <alignment horizontal="center"/>
    </xf>
    <xf numFmtId="0" fontId="6" fillId="0" borderId="0" xfId="3" applyNumberFormat="1" applyFont="1" applyAlignment="1">
      <alignment horizontal="center"/>
    </xf>
    <xf numFmtId="0" fontId="18" fillId="0" borderId="28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4" fillId="0" borderId="30" xfId="0" applyFont="1" applyBorder="1"/>
    <xf numFmtId="0" fontId="15" fillId="0" borderId="31" xfId="0" applyFont="1" applyBorder="1"/>
    <xf numFmtId="0" fontId="2" fillId="0" borderId="0" xfId="3" applyFont="1" applyAlignment="1">
      <alignment horizontal="left"/>
    </xf>
    <xf numFmtId="0" fontId="2" fillId="0" borderId="0" xfId="3" applyFont="1"/>
    <xf numFmtId="0" fontId="5" fillId="0" borderId="0" xfId="3" applyFont="1" applyAlignment="1">
      <alignment horizontal="center" vertical="center"/>
    </xf>
    <xf numFmtId="2" fontId="5" fillId="0" borderId="0" xfId="3" applyNumberFormat="1" applyFont="1" applyAlignment="1">
      <alignment horizontal="center" vertical="center"/>
    </xf>
    <xf numFmtId="2" fontId="8" fillId="0" borderId="0" xfId="3" applyNumberFormat="1" applyFont="1" applyFill="1" applyAlignment="1">
      <alignment horizontal="center" vertical="center"/>
    </xf>
    <xf numFmtId="0" fontId="2" fillId="0" borderId="0" xfId="3" applyAlignment="1">
      <alignment horizontal="center" vertical="center"/>
    </xf>
    <xf numFmtId="170" fontId="15" fillId="0" borderId="1" xfId="0" applyNumberFormat="1" applyFont="1" applyFill="1" applyBorder="1" applyAlignment="1">
      <alignment horizontal="left"/>
    </xf>
    <xf numFmtId="0" fontId="8" fillId="0" borderId="0" xfId="3" applyFont="1" applyAlignment="1">
      <alignment horizontal="center" vertical="center"/>
    </xf>
    <xf numFmtId="0" fontId="8" fillId="0" borderId="0" xfId="3" applyNumberFormat="1" applyFont="1" applyAlignment="1">
      <alignment horizontal="center" vertical="center"/>
    </xf>
    <xf numFmtId="167" fontId="8" fillId="0" borderId="0" xfId="3" applyNumberFormat="1" applyFont="1" applyAlignment="1">
      <alignment horizontal="center" vertical="center"/>
    </xf>
    <xf numFmtId="169" fontId="8" fillId="0" borderId="0" xfId="3" applyNumberFormat="1" applyFont="1" applyAlignment="1">
      <alignment horizontal="center" vertical="center"/>
    </xf>
    <xf numFmtId="1" fontId="14" fillId="0" borderId="13" xfId="0" applyNumberFormat="1" applyFont="1" applyFill="1" applyBorder="1"/>
    <xf numFmtId="167" fontId="13" fillId="0" borderId="0" xfId="0" applyNumberFormat="1" applyFont="1" applyAlignment="1">
      <alignment horizontal="center"/>
    </xf>
    <xf numFmtId="0" fontId="14" fillId="2" borderId="23" xfId="0" applyFont="1" applyFill="1" applyBorder="1" applyAlignment="1">
      <alignment horizontal="center"/>
    </xf>
    <xf numFmtId="167" fontId="8" fillId="0" borderId="0" xfId="3" applyNumberFormat="1" applyFont="1" applyFill="1" applyAlignment="1">
      <alignment horizontal="center" vertical="center"/>
    </xf>
    <xf numFmtId="2" fontId="5" fillId="3" borderId="0" xfId="3" applyNumberFormat="1" applyFont="1" applyFill="1" applyAlignment="1">
      <alignment horizontal="center" vertical="center"/>
    </xf>
    <xf numFmtId="171" fontId="5" fillId="3" borderId="0" xfId="3" applyNumberFormat="1" applyFont="1" applyFill="1" applyAlignment="1">
      <alignment horizontal="center" vertical="center"/>
    </xf>
    <xf numFmtId="0" fontId="2" fillId="0" borderId="0" xfId="3" applyAlignment="1">
      <alignment horizontal="center"/>
    </xf>
    <xf numFmtId="2" fontId="5" fillId="0" borderId="0" xfId="3" applyNumberFormat="1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0" fillId="0" borderId="0" xfId="0" applyBorder="1"/>
    <xf numFmtId="165" fontId="14" fillId="0" borderId="13" xfId="0" applyNumberFormat="1" applyFont="1" applyFill="1" applyBorder="1"/>
    <xf numFmtId="0" fontId="15" fillId="0" borderId="30" xfId="0" applyFont="1" applyBorder="1"/>
    <xf numFmtId="167" fontId="15" fillId="0" borderId="23" xfId="0" applyNumberFormat="1" applyFont="1" applyFill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166" fontId="15" fillId="0" borderId="25" xfId="0" applyNumberFormat="1" applyFont="1" applyFill="1" applyBorder="1" applyAlignment="1">
      <alignment horizontal="center"/>
    </xf>
    <xf numFmtId="2" fontId="5" fillId="0" borderId="0" xfId="3" applyNumberFormat="1" applyFont="1" applyFill="1" applyAlignment="1">
      <alignment horizontal="center" vertical="center"/>
    </xf>
    <xf numFmtId="0" fontId="2" fillId="0" borderId="0" xfId="3" applyFill="1" applyBorder="1" applyAlignment="1">
      <alignment horizontal="center" vertical="center"/>
    </xf>
    <xf numFmtId="167" fontId="8" fillId="0" borderId="0" xfId="3" applyNumberFormat="1" applyFont="1" applyFill="1" applyBorder="1" applyAlignment="1">
      <alignment horizontal="center" vertical="center"/>
    </xf>
    <xf numFmtId="0" fontId="2" fillId="0" borderId="0" xfId="3" applyFill="1"/>
    <xf numFmtId="0" fontId="6" fillId="0" borderId="0" xfId="3" applyFont="1" applyAlignment="1">
      <alignment horizontal="right"/>
    </xf>
    <xf numFmtId="0" fontId="2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0" fillId="4" borderId="0" xfId="0" applyFill="1" applyAlignment="1">
      <alignment horizontal="center"/>
    </xf>
    <xf numFmtId="0" fontId="11" fillId="4" borderId="0" xfId="0" applyFont="1" applyFill="1" applyAlignment="1">
      <alignment horizontal="center"/>
    </xf>
    <xf numFmtId="0" fontId="0" fillId="4" borderId="0" xfId="0" applyFill="1"/>
    <xf numFmtId="0" fontId="22" fillId="4" borderId="0" xfId="0" applyFont="1" applyFill="1"/>
    <xf numFmtId="15" fontId="0" fillId="0" borderId="0" xfId="0" applyNumberFormat="1"/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 applyFill="1" applyAlignment="1">
      <alignment horizontal="center"/>
    </xf>
    <xf numFmtId="0" fontId="22" fillId="0" borderId="0" xfId="0" applyFont="1" applyFill="1"/>
    <xf numFmtId="0" fontId="0" fillId="0" borderId="0" xfId="0" quotePrefix="1" applyAlignment="1">
      <alignment horizontal="left"/>
    </xf>
    <xf numFmtId="0" fontId="11" fillId="4" borderId="33" xfId="0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</xf>
    <xf numFmtId="0" fontId="0" fillId="0" borderId="0" xfId="0" quotePrefix="1" applyAlignment="1">
      <alignment horizontal="right"/>
    </xf>
    <xf numFmtId="14" fontId="0" fillId="0" borderId="33" xfId="0" applyNumberFormat="1" applyBorder="1" applyAlignment="1" applyProtection="1">
      <alignment horizontal="center"/>
    </xf>
    <xf numFmtId="0" fontId="0" fillId="0" borderId="0" xfId="0" applyAlignment="1">
      <alignment horizontal="left"/>
    </xf>
    <xf numFmtId="0" fontId="11" fillId="4" borderId="33" xfId="0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</xf>
    <xf numFmtId="14" fontId="11" fillId="4" borderId="33" xfId="0" applyNumberFormat="1" applyFont="1" applyFill="1" applyBorder="1" applyAlignment="1" applyProtection="1">
      <alignment horizontal="center"/>
      <protection locked="0"/>
    </xf>
    <xf numFmtId="0" fontId="23" fillId="0" borderId="0" xfId="0" applyFont="1"/>
    <xf numFmtId="49" fontId="0" fillId="4" borderId="33" xfId="0" applyNumberFormat="1" applyFill="1" applyBorder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0" fillId="0" borderId="0" xfId="0" applyFill="1" applyBorder="1" applyAlignment="1" applyProtection="1">
      <alignment horizontal="left"/>
    </xf>
    <xf numFmtId="0" fontId="11" fillId="0" borderId="0" xfId="0" applyFont="1" applyAlignment="1">
      <alignment horizontal="right"/>
    </xf>
    <xf numFmtId="0" fontId="0" fillId="4" borderId="33" xfId="0" applyFill="1" applyBorder="1" applyAlignment="1" applyProtection="1">
      <alignment horizontal="center"/>
      <protection locked="0"/>
    </xf>
    <xf numFmtId="0" fontId="11" fillId="0" borderId="0" xfId="0" quotePrefix="1" applyFont="1" applyAlignment="1">
      <alignment horizontal="left"/>
    </xf>
    <xf numFmtId="167" fontId="11" fillId="4" borderId="3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24" fillId="0" borderId="0" xfId="0" quotePrefix="1" applyFont="1" applyAlignment="1" applyProtection="1">
      <alignment horizontal="left"/>
    </xf>
    <xf numFmtId="0" fontId="24" fillId="0" borderId="0" xfId="0" applyFont="1" applyProtection="1"/>
    <xf numFmtId="0" fontId="11" fillId="0" borderId="34" xfId="0" applyFont="1" applyBorder="1" applyAlignment="1" applyProtection="1">
      <alignment horizontal="left"/>
    </xf>
    <xf numFmtId="0" fontId="11" fillId="0" borderId="35" xfId="0" applyFont="1" applyBorder="1" applyAlignment="1" applyProtection="1">
      <alignment horizontal="left"/>
    </xf>
    <xf numFmtId="0" fontId="0" fillId="0" borderId="35" xfId="0" applyBorder="1" applyAlignment="1" applyProtection="1">
      <alignment horizontal="center"/>
    </xf>
    <xf numFmtId="0" fontId="0" fillId="0" borderId="36" xfId="0" applyBorder="1" applyAlignment="1" applyProtection="1">
      <alignment horizontal="center"/>
    </xf>
    <xf numFmtId="0" fontId="9" fillId="0" borderId="37" xfId="0" applyFont="1" applyBorder="1" applyAlignment="1" applyProtection="1">
      <alignment horizontal="center"/>
    </xf>
    <xf numFmtId="0" fontId="0" fillId="0" borderId="38" xfId="0" applyBorder="1" applyAlignment="1" applyProtection="1">
      <alignment horizontal="center"/>
    </xf>
    <xf numFmtId="0" fontId="0" fillId="0" borderId="38" xfId="0" applyFill="1" applyBorder="1" applyAlignment="1" applyProtection="1">
      <alignment horizontal="center"/>
    </xf>
    <xf numFmtId="0" fontId="9" fillId="0" borderId="39" xfId="0" quotePrefix="1" applyFont="1" applyBorder="1" applyAlignment="1" applyProtection="1">
      <alignment horizontal="center"/>
    </xf>
    <xf numFmtId="0" fontId="0" fillId="0" borderId="40" xfId="0" quotePrefix="1" applyBorder="1" applyAlignment="1" applyProtection="1">
      <alignment horizontal="center"/>
    </xf>
    <xf numFmtId="0" fontId="0" fillId="0" borderId="41" xfId="0" applyBorder="1" applyAlignment="1" applyProtection="1">
      <alignment horizontal="center"/>
    </xf>
    <xf numFmtId="0" fontId="0" fillId="0" borderId="41" xfId="0" applyFill="1" applyBorder="1" applyAlignment="1" applyProtection="1">
      <alignment horizontal="center"/>
    </xf>
    <xf numFmtId="0" fontId="0" fillId="0" borderId="41" xfId="0" quotePrefix="1" applyBorder="1" applyAlignment="1" applyProtection="1">
      <alignment horizontal="center"/>
    </xf>
    <xf numFmtId="0" fontId="9" fillId="0" borderId="42" xfId="0" quotePrefix="1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167" fontId="0" fillId="4" borderId="33" xfId="0" applyNumberFormat="1" applyFill="1" applyBorder="1" applyAlignment="1" applyProtection="1">
      <alignment horizontal="center"/>
      <protection locked="0"/>
    </xf>
    <xf numFmtId="167" fontId="0" fillId="0" borderId="33" xfId="0" applyNumberFormat="1" applyBorder="1"/>
    <xf numFmtId="2" fontId="0" fillId="0" borderId="33" xfId="0" applyNumberFormat="1" applyBorder="1"/>
    <xf numFmtId="167" fontId="28" fillId="4" borderId="33" xfId="0" applyNumberFormat="1" applyFont="1" applyFill="1" applyBorder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/>
    </xf>
    <xf numFmtId="167" fontId="26" fillId="0" borderId="0" xfId="0" applyNumberFormat="1" applyFont="1" applyAlignment="1" applyProtection="1">
      <alignment horizontal="center"/>
    </xf>
    <xf numFmtId="167" fontId="0" fillId="0" borderId="0" xfId="0" applyNumberFormat="1" applyProtection="1"/>
    <xf numFmtId="2" fontId="0" fillId="0" borderId="0" xfId="0" applyNumberFormat="1" applyProtection="1"/>
    <xf numFmtId="0" fontId="9" fillId="0" borderId="0" xfId="0" applyFont="1" applyProtection="1"/>
    <xf numFmtId="2" fontId="0" fillId="0" borderId="0" xfId="0" applyNumberFormat="1"/>
    <xf numFmtId="0" fontId="9" fillId="0" borderId="0" xfId="0" applyFont="1" applyAlignment="1">
      <alignment horizontal="left"/>
    </xf>
    <xf numFmtId="4" fontId="0" fillId="0" borderId="0" xfId="0" applyNumberFormat="1"/>
    <xf numFmtId="0" fontId="0" fillId="0" borderId="0" xfId="0" quotePrefix="1"/>
    <xf numFmtId="164" fontId="11" fillId="0" borderId="0" xfId="0" applyNumberFormat="1" applyFont="1"/>
    <xf numFmtId="0" fontId="11" fillId="0" borderId="37" xfId="0" quotePrefix="1" applyFont="1" applyBorder="1" applyAlignment="1">
      <alignment horizontal="left"/>
    </xf>
    <xf numFmtId="0" fontId="0" fillId="0" borderId="43" xfId="0" applyBorder="1" applyAlignment="1">
      <alignment horizontal="center"/>
    </xf>
    <xf numFmtId="0" fontId="0" fillId="0" borderId="43" xfId="0" applyBorder="1"/>
    <xf numFmtId="8" fontId="0" fillId="0" borderId="33" xfId="0" applyNumberFormat="1" applyBorder="1"/>
    <xf numFmtId="0" fontId="2" fillId="0" borderId="39" xfId="0" applyFont="1" applyBorder="1"/>
    <xf numFmtId="0" fontId="2" fillId="0" borderId="0" xfId="0" applyFont="1" applyBorder="1" applyAlignment="1">
      <alignment horizontal="center"/>
    </xf>
    <xf numFmtId="0" fontId="24" fillId="0" borderId="39" xfId="0" quotePrefix="1" applyFont="1" applyBorder="1" applyAlignment="1">
      <alignment horizontal="right"/>
    </xf>
    <xf numFmtId="8" fontId="24" fillId="5" borderId="33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0" fillId="0" borderId="39" xfId="0" applyBorder="1"/>
    <xf numFmtId="0" fontId="0" fillId="0" borderId="0" xfId="0" applyBorder="1" applyAlignment="1">
      <alignment horizontal="center"/>
    </xf>
    <xf numFmtId="0" fontId="0" fillId="0" borderId="44" xfId="0" applyBorder="1"/>
    <xf numFmtId="0" fontId="0" fillId="0" borderId="34" xfId="0" quotePrefix="1" applyBorder="1" applyAlignment="1">
      <alignment horizontal="left"/>
    </xf>
    <xf numFmtId="0" fontId="0" fillId="0" borderId="35" xfId="0" applyBorder="1" applyAlignment="1">
      <alignment horizontal="center"/>
    </xf>
    <xf numFmtId="0" fontId="11" fillId="0" borderId="35" xfId="0" applyFont="1" applyBorder="1" applyAlignment="1">
      <alignment horizontal="left"/>
    </xf>
    <xf numFmtId="0" fontId="0" fillId="0" borderId="35" xfId="0" applyBorder="1"/>
    <xf numFmtId="0" fontId="0" fillId="0" borderId="36" xfId="0" applyBorder="1"/>
    <xf numFmtId="0" fontId="3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2" fontId="8" fillId="4" borderId="0" xfId="3" applyNumberFormat="1" applyFont="1" applyFill="1" applyAlignment="1">
      <alignment horizontal="center" vertical="center"/>
    </xf>
    <xf numFmtId="167" fontId="8" fillId="4" borderId="0" xfId="3" applyNumberFormat="1" applyFont="1" applyFill="1" applyAlignment="1">
      <alignment horizontal="center" vertical="center"/>
    </xf>
    <xf numFmtId="2" fontId="8" fillId="0" borderId="0" xfId="3" applyNumberFormat="1" applyFont="1" applyAlignment="1">
      <alignment horizontal="center" vertical="center"/>
    </xf>
    <xf numFmtId="167" fontId="8" fillId="0" borderId="0" xfId="3" applyNumberFormat="1" applyFont="1" applyBorder="1" applyAlignment="1">
      <alignment horizontal="center" vertical="center"/>
    </xf>
    <xf numFmtId="9" fontId="2" fillId="0" borderId="0" xfId="5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27" fillId="0" borderId="0" xfId="3" applyFont="1" applyAlignment="1">
      <alignment horizontal="center" vertical="center"/>
    </xf>
    <xf numFmtId="8" fontId="5" fillId="6" borderId="0" xfId="3" applyNumberFormat="1" applyFont="1" applyFill="1" applyAlignment="1">
      <alignment horizontal="center" vertical="center"/>
    </xf>
    <xf numFmtId="14" fontId="2" fillId="0" borderId="0" xfId="3" applyNumberFormat="1" applyAlignment="1">
      <alignment horizontal="center"/>
    </xf>
    <xf numFmtId="0" fontId="2" fillId="0" borderId="0" xfId="3" applyFont="1" applyAlignment="1">
      <alignment horizontal="center"/>
    </xf>
    <xf numFmtId="1" fontId="14" fillId="0" borderId="15" xfId="0" applyNumberFormat="1" applyFont="1" applyFill="1" applyBorder="1"/>
    <xf numFmtId="0" fontId="5" fillId="0" borderId="0" xfId="3" applyFont="1" applyAlignment="1">
      <alignment horizontal="center" wrapText="1"/>
    </xf>
    <xf numFmtId="0" fontId="6" fillId="0" borderId="0" xfId="3" applyFont="1" applyFill="1" applyAlignment="1">
      <alignment horizontal="center"/>
    </xf>
    <xf numFmtId="0" fontId="6" fillId="7" borderId="0" xfId="3" applyFont="1" applyFill="1" applyAlignment="1">
      <alignment horizontal="center"/>
    </xf>
    <xf numFmtId="0" fontId="2" fillId="7" borderId="0" xfId="3" applyFill="1"/>
    <xf numFmtId="166" fontId="0" fillId="0" borderId="0" xfId="0" applyNumberFormat="1"/>
    <xf numFmtId="0" fontId="3" fillId="7" borderId="0" xfId="3" applyFont="1" applyFill="1" applyAlignment="1">
      <alignment horizontal="left" vertical="center"/>
    </xf>
    <xf numFmtId="0" fontId="2" fillId="7" borderId="0" xfId="3" applyFill="1" applyAlignment="1">
      <alignment horizontal="center" vertical="center"/>
    </xf>
    <xf numFmtId="1" fontId="26" fillId="0" borderId="0" xfId="0" applyNumberFormat="1" applyFont="1" applyAlignment="1" applyProtection="1">
      <alignment horizontal="center"/>
    </xf>
    <xf numFmtId="0" fontId="1" fillId="0" borderId="0" xfId="0" applyFont="1"/>
    <xf numFmtId="49" fontId="2" fillId="0" borderId="0" xfId="3" applyNumberFormat="1" applyFill="1" applyAlignment="1">
      <alignment horizontal="center" vertical="center"/>
    </xf>
    <xf numFmtId="0" fontId="2" fillId="0" borderId="0" xfId="3" applyFill="1" applyAlignment="1">
      <alignment horizontal="center"/>
    </xf>
    <xf numFmtId="0" fontId="2" fillId="0" borderId="0" xfId="3" applyNumberFormat="1" applyFill="1" applyAlignment="1">
      <alignment horizontal="center" vertical="center"/>
    </xf>
    <xf numFmtId="8" fontId="2" fillId="0" borderId="0" xfId="3" applyNumberFormat="1" applyFill="1" applyAlignment="1">
      <alignment horizontal="center" vertical="center"/>
    </xf>
    <xf numFmtId="167" fontId="2" fillId="0" borderId="0" xfId="3" applyNumberFormat="1" applyFill="1" applyAlignment="1">
      <alignment horizontal="center" vertical="center"/>
    </xf>
    <xf numFmtId="167" fontId="15" fillId="0" borderId="45" xfId="0" applyNumberFormat="1" applyFont="1" applyBorder="1" applyAlignment="1">
      <alignment horizontal="center"/>
    </xf>
    <xf numFmtId="167" fontId="5" fillId="3" borderId="0" xfId="3" applyNumberFormat="1" applyFont="1" applyFill="1" applyAlignment="1">
      <alignment horizontal="center" vertical="center"/>
    </xf>
    <xf numFmtId="2" fontId="8" fillId="0" borderId="0" xfId="3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6" fillId="0" borderId="0" xfId="3" quotePrefix="1" applyFont="1"/>
    <xf numFmtId="0" fontId="14" fillId="0" borderId="1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2" fillId="0" borderId="0" xfId="3" quotePrefix="1"/>
    <xf numFmtId="167" fontId="6" fillId="0" borderId="0" xfId="3" applyNumberFormat="1" applyFont="1" applyFill="1" applyAlignment="1">
      <alignment horizontal="center"/>
    </xf>
    <xf numFmtId="0" fontId="6" fillId="7" borderId="0" xfId="3" quotePrefix="1" applyFont="1" applyFill="1"/>
    <xf numFmtId="0" fontId="2" fillId="7" borderId="0" xfId="3" quotePrefix="1" applyFill="1"/>
    <xf numFmtId="166" fontId="14" fillId="0" borderId="15" xfId="0" applyNumberFormat="1" applyFont="1" applyFill="1" applyBorder="1"/>
    <xf numFmtId="0" fontId="19" fillId="0" borderId="3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70" fontId="15" fillId="0" borderId="0" xfId="0" applyNumberFormat="1" applyFont="1" applyFill="1" applyBorder="1" applyAlignment="1">
      <alignment horizontal="left"/>
    </xf>
    <xf numFmtId="0" fontId="29" fillId="0" borderId="0" xfId="0" applyFont="1" applyFill="1" applyBorder="1"/>
    <xf numFmtId="167" fontId="14" fillId="0" borderId="0" xfId="0" applyNumberFormat="1" applyFont="1" applyFill="1" applyBorder="1"/>
    <xf numFmtId="1" fontId="14" fillId="0" borderId="0" xfId="0" applyNumberFormat="1" applyFont="1" applyFill="1" applyBorder="1"/>
    <xf numFmtId="0" fontId="18" fillId="0" borderId="0" xfId="0" applyFont="1" applyFill="1" applyBorder="1" applyAlignment="1">
      <alignment vertical="center"/>
    </xf>
    <xf numFmtId="165" fontId="14" fillId="0" borderId="0" xfId="0" applyNumberFormat="1" applyFont="1" applyFill="1" applyBorder="1"/>
    <xf numFmtId="1" fontId="30" fillId="0" borderId="0" xfId="0" applyNumberFormat="1" applyFont="1" applyFill="1" applyBorder="1"/>
    <xf numFmtId="0" fontId="0" fillId="0" borderId="0" xfId="0" applyFill="1" applyBorder="1"/>
    <xf numFmtId="0" fontId="14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167" fontId="29" fillId="0" borderId="0" xfId="0" applyNumberFormat="1" applyFont="1" applyFill="1" applyBorder="1"/>
  </cellXfs>
  <cellStyles count="6">
    <cellStyle name="Currency 2" xfId="1"/>
    <cellStyle name="Currency 2 2" xfId="2"/>
    <cellStyle name="Normal" xfId="0" builtinId="0"/>
    <cellStyle name="Normal 2" xfId="3"/>
    <cellStyle name="Normal 3" xfId="4"/>
    <cellStyle name="Per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opLeftCell="A19" zoomScaleNormal="100" workbookViewId="0">
      <selection activeCell="D12" sqref="D12"/>
    </sheetView>
  </sheetViews>
  <sheetFormatPr defaultRowHeight="12.75" x14ac:dyDescent="0.2"/>
  <cols>
    <col min="1" max="1" width="13.5703125" style="50" customWidth="1"/>
    <col min="2" max="2" width="13.7109375" style="50" customWidth="1"/>
    <col min="3" max="3" width="13.140625" style="50" customWidth="1"/>
    <col min="4" max="4" width="13.28515625" style="50" customWidth="1"/>
    <col min="5" max="5" width="12.85546875" style="50" customWidth="1"/>
    <col min="6" max="6" width="9.42578125" style="92" customWidth="1"/>
    <col min="7" max="7" width="10.140625" style="50" customWidth="1"/>
    <col min="8" max="8" width="9" style="50" customWidth="1"/>
    <col min="9" max="16384" width="9.140625" style="50"/>
  </cols>
  <sheetData>
    <row r="1" spans="1:7" x14ac:dyDescent="0.2">
      <c r="A1" s="51" t="s">
        <v>82</v>
      </c>
      <c r="B1" s="92" t="s">
        <v>114</v>
      </c>
    </row>
    <row r="2" spans="1:7" x14ac:dyDescent="0.2">
      <c r="A2" s="51" t="s">
        <v>19</v>
      </c>
      <c r="B2" s="199">
        <v>645</v>
      </c>
      <c r="C2" s="75"/>
    </row>
    <row r="3" spans="1:7" x14ac:dyDescent="0.2">
      <c r="A3" s="51" t="s">
        <v>20</v>
      </c>
      <c r="B3" s="199" t="s">
        <v>115</v>
      </c>
      <c r="C3" s="76"/>
    </row>
    <row r="4" spans="1:7" x14ac:dyDescent="0.2">
      <c r="A4" s="51" t="s">
        <v>21</v>
      </c>
      <c r="B4" s="199" t="s">
        <v>41</v>
      </c>
      <c r="C4" s="76"/>
    </row>
    <row r="5" spans="1:7" x14ac:dyDescent="0.2">
      <c r="A5" s="51"/>
      <c r="B5" s="198" t="s">
        <v>71</v>
      </c>
    </row>
    <row r="6" spans="1:7" x14ac:dyDescent="0.2">
      <c r="A6" s="51"/>
    </row>
    <row r="7" spans="1:7" x14ac:dyDescent="0.2">
      <c r="A7" s="51"/>
    </row>
    <row r="8" spans="1:7" x14ac:dyDescent="0.2">
      <c r="A8" s="52" t="s">
        <v>22</v>
      </c>
      <c r="B8" s="53"/>
      <c r="C8" s="53"/>
      <c r="D8" s="53"/>
      <c r="E8" s="53"/>
      <c r="F8" s="53"/>
      <c r="G8" s="54"/>
    </row>
    <row r="9" spans="1:7" x14ac:dyDescent="0.2">
      <c r="A9" s="55"/>
      <c r="B9" s="53"/>
      <c r="C9" s="54"/>
      <c r="D9" s="54"/>
      <c r="E9" s="54"/>
      <c r="F9" s="53"/>
    </row>
    <row r="10" spans="1:7" x14ac:dyDescent="0.2">
      <c r="A10" s="56" t="s">
        <v>14</v>
      </c>
      <c r="B10" s="56" t="s">
        <v>23</v>
      </c>
      <c r="D10" s="54"/>
    </row>
    <row r="11" spans="1:7" x14ac:dyDescent="0.2">
      <c r="A11" s="69" t="s">
        <v>100</v>
      </c>
      <c r="B11" s="57">
        <v>27.7</v>
      </c>
      <c r="D11" s="54"/>
    </row>
    <row r="12" spans="1:7" x14ac:dyDescent="0.2">
      <c r="A12" s="69" t="s">
        <v>101</v>
      </c>
      <c r="B12" s="57">
        <v>12.1</v>
      </c>
      <c r="D12" s="54"/>
    </row>
    <row r="13" spans="1:7" x14ac:dyDescent="0.2">
      <c r="A13" s="69" t="s">
        <v>102</v>
      </c>
      <c r="B13" s="57">
        <v>7.1</v>
      </c>
      <c r="D13" s="54"/>
    </row>
    <row r="14" spans="1:7" x14ac:dyDescent="0.2">
      <c r="A14" s="69" t="s">
        <v>103</v>
      </c>
      <c r="B14" s="57">
        <v>44.6</v>
      </c>
      <c r="D14" s="54"/>
    </row>
    <row r="15" spans="1:7" x14ac:dyDescent="0.2">
      <c r="A15" s="69" t="s">
        <v>104</v>
      </c>
      <c r="B15" s="57">
        <v>8.4</v>
      </c>
      <c r="D15" s="54"/>
    </row>
    <row r="16" spans="1:7" s="51" customFormat="1" x14ac:dyDescent="0.2">
      <c r="A16" s="66"/>
      <c r="B16" s="59">
        <f>SUM(B11:B15)</f>
        <v>99.9</v>
      </c>
      <c r="D16" s="58"/>
      <c r="F16" s="188"/>
    </row>
    <row r="17" spans="1:13" s="51" customFormat="1" x14ac:dyDescent="0.2">
      <c r="A17" s="53"/>
      <c r="B17" s="59"/>
      <c r="C17" s="59"/>
      <c r="D17" s="59"/>
      <c r="F17" s="56"/>
      <c r="G17" s="58"/>
    </row>
    <row r="18" spans="1:13" x14ac:dyDescent="0.2">
      <c r="A18" s="52" t="s">
        <v>30</v>
      </c>
      <c r="B18" s="53"/>
      <c r="C18" s="53"/>
      <c r="D18" s="53"/>
      <c r="E18" s="53"/>
      <c r="F18" s="53"/>
      <c r="G18" s="54"/>
    </row>
    <row r="19" spans="1:13" x14ac:dyDescent="0.2">
      <c r="A19" s="54"/>
      <c r="B19" s="53"/>
      <c r="C19" s="53"/>
      <c r="D19" s="53"/>
      <c r="E19" s="53"/>
      <c r="F19" s="53"/>
      <c r="G19" s="54"/>
    </row>
    <row r="20" spans="1:13" ht="24" customHeight="1" x14ac:dyDescent="0.2">
      <c r="A20" s="56" t="s">
        <v>14</v>
      </c>
      <c r="B20" s="56" t="s">
        <v>48</v>
      </c>
      <c r="C20" s="201" t="s">
        <v>84</v>
      </c>
      <c r="D20" s="56" t="s">
        <v>83</v>
      </c>
      <c r="E20" s="56" t="s">
        <v>34</v>
      </c>
      <c r="F20" s="56" t="s">
        <v>73</v>
      </c>
      <c r="G20" s="54"/>
    </row>
    <row r="21" spans="1:13" ht="15" x14ac:dyDescent="0.25">
      <c r="A21" s="70" t="str">
        <f>A11</f>
        <v>SPL004</v>
      </c>
      <c r="B21" s="57">
        <f>B11</f>
        <v>27.7</v>
      </c>
      <c r="C21" s="63">
        <v>9868</v>
      </c>
      <c r="D21" s="61">
        <v>9871</v>
      </c>
      <c r="E21" s="61" t="s">
        <v>33</v>
      </c>
      <c r="F21" s="53">
        <v>1</v>
      </c>
      <c r="G21" s="54"/>
    </row>
    <row r="22" spans="1:13" ht="15" x14ac:dyDescent="0.25">
      <c r="A22" s="70" t="str">
        <f t="shared" ref="A22:B25" si="0">A12</f>
        <v>SPL013</v>
      </c>
      <c r="B22" s="57">
        <f t="shared" si="0"/>
        <v>12.1</v>
      </c>
      <c r="C22" s="63">
        <v>4225</v>
      </c>
      <c r="D22" s="61">
        <v>4225</v>
      </c>
      <c r="E22" s="61" t="s">
        <v>33</v>
      </c>
      <c r="F22" s="53">
        <v>1</v>
      </c>
      <c r="G22" s="54"/>
    </row>
    <row r="23" spans="1:13" ht="15" x14ac:dyDescent="0.25">
      <c r="A23" s="70" t="str">
        <f t="shared" si="0"/>
        <v>SPL014</v>
      </c>
      <c r="B23" s="57">
        <f t="shared" si="0"/>
        <v>7.1</v>
      </c>
      <c r="C23" s="225">
        <v>3275</v>
      </c>
      <c r="D23" s="61">
        <v>3275</v>
      </c>
      <c r="E23" s="61" t="s">
        <v>33</v>
      </c>
      <c r="F23" s="53">
        <v>1</v>
      </c>
      <c r="G23" s="54"/>
    </row>
    <row r="24" spans="1:13" ht="15" x14ac:dyDescent="0.25">
      <c r="A24" s="70" t="str">
        <f t="shared" si="0"/>
        <v>SPL016</v>
      </c>
      <c r="B24" s="57">
        <f t="shared" si="0"/>
        <v>44.6</v>
      </c>
      <c r="C24" s="225">
        <v>18193</v>
      </c>
      <c r="D24" s="61">
        <v>18192</v>
      </c>
      <c r="E24" s="61" t="s">
        <v>33</v>
      </c>
      <c r="F24" s="53">
        <v>1</v>
      </c>
      <c r="G24" s="229" t="s">
        <v>117</v>
      </c>
      <c r="H24" s="204"/>
      <c r="I24" s="204"/>
    </row>
    <row r="25" spans="1:13" ht="15" x14ac:dyDescent="0.25">
      <c r="A25" s="70" t="str">
        <f t="shared" si="0"/>
        <v>SPL019</v>
      </c>
      <c r="B25" s="57">
        <f t="shared" si="0"/>
        <v>8.4</v>
      </c>
      <c r="C25" s="63">
        <v>2705</v>
      </c>
      <c r="D25" s="61">
        <v>2705</v>
      </c>
      <c r="E25" s="61" t="s">
        <v>33</v>
      </c>
      <c r="F25" s="53">
        <v>1</v>
      </c>
      <c r="G25" s="54"/>
    </row>
    <row r="26" spans="1:13" s="51" customFormat="1" x14ac:dyDescent="0.2">
      <c r="A26" s="56" t="s">
        <v>6</v>
      </c>
      <c r="B26" s="59">
        <f>SUM(B21:B25)</f>
        <v>99.9</v>
      </c>
      <c r="C26" s="62">
        <f>SUM(C21:C25)</f>
        <v>38266</v>
      </c>
      <c r="D26" s="62">
        <f>SUM(D21:D25)</f>
        <v>38268</v>
      </c>
      <c r="E26" s="62"/>
      <c r="F26" s="60">
        <f>SUMPRODUCT(F21:F25,D21:D25)/D26</f>
        <v>1</v>
      </c>
      <c r="G26" s="54"/>
      <c r="H26" s="50"/>
      <c r="I26" s="50"/>
      <c r="J26" s="50"/>
      <c r="K26" s="50"/>
      <c r="L26" s="50"/>
      <c r="M26" s="50"/>
    </row>
    <row r="27" spans="1:13" x14ac:dyDescent="0.2">
      <c r="A27" s="53"/>
      <c r="B27" s="53"/>
      <c r="C27" s="61"/>
      <c r="D27" s="61"/>
      <c r="E27" s="106"/>
      <c r="F27" s="60"/>
      <c r="G27" s="54"/>
    </row>
    <row r="28" spans="1:13" x14ac:dyDescent="0.2">
      <c r="B28" s="76"/>
      <c r="C28" s="76"/>
      <c r="E28" s="54"/>
      <c r="F28" s="53"/>
      <c r="G28" s="54"/>
    </row>
    <row r="29" spans="1:13" x14ac:dyDescent="0.2">
      <c r="A29" s="56" t="s">
        <v>25</v>
      </c>
      <c r="B29" s="56" t="s">
        <v>26</v>
      </c>
      <c r="C29" s="57"/>
      <c r="D29" s="57"/>
      <c r="E29" s="189"/>
      <c r="F29" s="53"/>
      <c r="G29" s="54"/>
    </row>
    <row r="30" spans="1:13" x14ac:dyDescent="0.2">
      <c r="A30" s="56"/>
      <c r="B30" s="56" t="s">
        <v>24</v>
      </c>
      <c r="C30" s="60"/>
      <c r="D30" s="53"/>
      <c r="E30" s="53"/>
      <c r="F30" s="53"/>
      <c r="G30" s="54"/>
    </row>
    <row r="31" spans="1:13" x14ac:dyDescent="0.2">
      <c r="A31" s="53" t="s">
        <v>31</v>
      </c>
      <c r="B31" s="53">
        <v>7331</v>
      </c>
    </row>
    <row r="32" spans="1:13" x14ac:dyDescent="0.2">
      <c r="A32" s="202" t="s">
        <v>35</v>
      </c>
      <c r="B32" s="202">
        <v>1214</v>
      </c>
    </row>
    <row r="33" spans="1:3" x14ac:dyDescent="0.2">
      <c r="A33" s="202" t="s">
        <v>74</v>
      </c>
      <c r="B33" s="202">
        <v>9366</v>
      </c>
      <c r="C33" s="220"/>
    </row>
    <row r="34" spans="1:3" x14ac:dyDescent="0.2">
      <c r="A34" s="202" t="s">
        <v>36</v>
      </c>
      <c r="B34" s="202">
        <v>0</v>
      </c>
    </row>
    <row r="35" spans="1:3" x14ac:dyDescent="0.2">
      <c r="A35" s="202" t="s">
        <v>75</v>
      </c>
      <c r="B35" s="202">
        <v>7445</v>
      </c>
    </row>
    <row r="36" spans="1:3" x14ac:dyDescent="0.2">
      <c r="A36" s="203" t="s">
        <v>27</v>
      </c>
      <c r="B36" s="203">
        <v>12910</v>
      </c>
      <c r="C36" s="230" t="s">
        <v>116</v>
      </c>
    </row>
    <row r="37" spans="1:3" x14ac:dyDescent="0.2">
      <c r="A37" s="202" t="s">
        <v>76</v>
      </c>
      <c r="B37" s="202">
        <v>0</v>
      </c>
    </row>
    <row r="38" spans="1:3" x14ac:dyDescent="0.2">
      <c r="A38" s="202" t="s">
        <v>77</v>
      </c>
      <c r="B38" s="202">
        <v>2</v>
      </c>
      <c r="C38" s="227"/>
    </row>
    <row r="39" spans="1:3" x14ac:dyDescent="0.2">
      <c r="A39" s="202" t="s">
        <v>37</v>
      </c>
      <c r="B39" s="202">
        <v>0</v>
      </c>
    </row>
    <row r="40" spans="1:3" x14ac:dyDescent="0.2">
      <c r="A40" s="53" t="s">
        <v>85</v>
      </c>
      <c r="B40" s="202">
        <v>0</v>
      </c>
    </row>
    <row r="41" spans="1:3" x14ac:dyDescent="0.2">
      <c r="A41" s="53" t="s">
        <v>78</v>
      </c>
      <c r="B41" s="56">
        <f>SUM(B31:B37)</f>
        <v>38266</v>
      </c>
    </row>
    <row r="42" spans="1:3" x14ac:dyDescent="0.2">
      <c r="A42" s="53" t="s">
        <v>93</v>
      </c>
      <c r="B42" s="56">
        <f>SUM(B31:B40)</f>
        <v>38268</v>
      </c>
    </row>
  </sheetData>
  <pageMargins left="0.25" right="0.25" top="1" bottom="1" header="0.5" footer="0.5"/>
  <pageSetup orientation="portrait" r:id="rId1"/>
  <headerFooter alignWithMargins="0">
    <oddFooter>&amp;C&amp;P
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3" workbookViewId="0">
      <selection activeCell="D18" sqref="D18:D21"/>
    </sheetView>
  </sheetViews>
  <sheetFormatPr defaultRowHeight="12.75" x14ac:dyDescent="0.2"/>
  <cols>
    <col min="1" max="2" width="9.140625" style="80"/>
    <col min="3" max="3" width="10.28515625" style="80" customWidth="1"/>
    <col min="4" max="4" width="12.42578125" style="80" customWidth="1"/>
    <col min="5" max="5" width="8.7109375" style="80" customWidth="1"/>
    <col min="6" max="6" width="10.7109375" style="80" customWidth="1"/>
    <col min="7" max="7" width="10.42578125" style="50" customWidth="1"/>
    <col min="8" max="8" width="8.42578125" style="50" customWidth="1"/>
    <col min="9" max="9" width="8.5703125" style="50" customWidth="1"/>
    <col min="10" max="10" width="9.140625" style="50" customWidth="1"/>
    <col min="11" max="16384" width="9.140625" style="50"/>
  </cols>
  <sheetData>
    <row r="1" spans="1:10" x14ac:dyDescent="0.2">
      <c r="A1" s="77" t="s">
        <v>14</v>
      </c>
      <c r="B1" s="77" t="s">
        <v>28</v>
      </c>
      <c r="C1" s="78"/>
      <c r="D1" s="78" t="s">
        <v>28</v>
      </c>
      <c r="E1" s="78"/>
      <c r="F1" s="78"/>
      <c r="G1" s="78"/>
      <c r="H1" s="102"/>
      <c r="I1" s="93"/>
      <c r="J1" s="102"/>
    </row>
    <row r="2" spans="1:10" x14ac:dyDescent="0.2">
      <c r="A2" s="69" t="str">
        <f>Calculations!A11</f>
        <v>SPL004</v>
      </c>
      <c r="B2" s="228">
        <f>Calculations!B11</f>
        <v>27.7</v>
      </c>
      <c r="C2" s="190" t="s">
        <v>86</v>
      </c>
      <c r="D2" s="191">
        <f>B2</f>
        <v>27.7</v>
      </c>
      <c r="E2" s="192"/>
      <c r="F2" s="79"/>
      <c r="G2" s="89"/>
      <c r="H2" s="103"/>
      <c r="I2" s="105"/>
      <c r="J2" s="105"/>
    </row>
    <row r="3" spans="1:10" x14ac:dyDescent="0.2">
      <c r="A3" s="69" t="str">
        <f>Calculations!A12</f>
        <v>SPL013</v>
      </c>
      <c r="B3" s="228">
        <f>Calculations!B12</f>
        <v>12.1</v>
      </c>
      <c r="C3" s="190" t="s">
        <v>105</v>
      </c>
      <c r="D3" s="191">
        <f t="shared" ref="D3:D6" si="0">B3</f>
        <v>12.1</v>
      </c>
      <c r="E3" s="192"/>
      <c r="F3" s="79"/>
      <c r="G3" s="89"/>
      <c r="H3" s="104"/>
      <c r="I3" s="105"/>
      <c r="J3" s="105"/>
    </row>
    <row r="4" spans="1:10" x14ac:dyDescent="0.2">
      <c r="A4" s="69" t="str">
        <f>Calculations!A13</f>
        <v>SPL014</v>
      </c>
      <c r="B4" s="228">
        <v>7.1</v>
      </c>
      <c r="C4" s="190" t="s">
        <v>105</v>
      </c>
      <c r="D4" s="191">
        <f t="shared" si="0"/>
        <v>7.1</v>
      </c>
      <c r="E4" s="192"/>
      <c r="F4" s="79"/>
      <c r="G4" s="89"/>
      <c r="H4" s="104"/>
      <c r="I4" s="105"/>
      <c r="J4" s="105"/>
    </row>
    <row r="5" spans="1:10" x14ac:dyDescent="0.2">
      <c r="A5" s="69" t="str">
        <f>Calculations!A14</f>
        <v>SPL016</v>
      </c>
      <c r="B5" s="228">
        <f>Calculations!B14</f>
        <v>44.6</v>
      </c>
      <c r="C5" s="190" t="s">
        <v>86</v>
      </c>
      <c r="D5" s="191">
        <f t="shared" si="0"/>
        <v>44.6</v>
      </c>
      <c r="E5" s="192"/>
      <c r="F5" s="79"/>
      <c r="G5" s="89"/>
      <c r="H5" s="104"/>
      <c r="I5" s="105"/>
      <c r="J5" s="105"/>
    </row>
    <row r="6" spans="1:10" x14ac:dyDescent="0.2">
      <c r="A6" s="69" t="str">
        <f>Calculations!A15</f>
        <v>SPL019</v>
      </c>
      <c r="B6" s="228">
        <f>Calculations!B15</f>
        <v>8.4</v>
      </c>
      <c r="C6" s="190" t="s">
        <v>86</v>
      </c>
      <c r="D6" s="191">
        <f t="shared" si="0"/>
        <v>8.4</v>
      </c>
      <c r="E6" s="192"/>
      <c r="F6" s="79"/>
      <c r="G6" s="89"/>
      <c r="H6" s="104"/>
      <c r="I6" s="105"/>
      <c r="J6" s="105"/>
    </row>
    <row r="7" spans="1:10" x14ac:dyDescent="0.2">
      <c r="A7" s="69"/>
      <c r="B7" s="84"/>
      <c r="C7" s="192"/>
      <c r="D7" s="89"/>
      <c r="E7" s="192"/>
      <c r="F7" s="217"/>
      <c r="G7" s="104"/>
    </row>
    <row r="8" spans="1:10" x14ac:dyDescent="0.2">
      <c r="A8" s="69"/>
      <c r="B8" s="84">
        <f>SUM(B2:B7)</f>
        <v>99.9</v>
      </c>
      <c r="C8" s="79"/>
      <c r="D8" s="89">
        <f>SUM(D2:D6)</f>
        <v>99.9</v>
      </c>
      <c r="E8" s="82"/>
      <c r="F8" s="94"/>
      <c r="G8" s="193"/>
    </row>
    <row r="9" spans="1:10" x14ac:dyDescent="0.2">
      <c r="A9" s="83"/>
      <c r="B9" s="84"/>
      <c r="C9" s="79"/>
      <c r="D9" s="79"/>
      <c r="E9" s="82"/>
      <c r="F9" s="50"/>
      <c r="G9" s="193"/>
    </row>
    <row r="10" spans="1:10" x14ac:dyDescent="0.2">
      <c r="A10" s="83"/>
      <c r="B10" s="84"/>
      <c r="C10" s="90" t="str">
        <f>C2</f>
        <v>ICHmw3</v>
      </c>
      <c r="D10" s="216">
        <f>D2+D5+D6</f>
        <v>80.7</v>
      </c>
      <c r="E10" s="91">
        <f>D10/D12</f>
        <v>0.80780780780780781</v>
      </c>
      <c r="F10" s="50"/>
      <c r="G10" s="193"/>
    </row>
    <row r="11" spans="1:10" x14ac:dyDescent="0.2">
      <c r="A11" s="83"/>
      <c r="B11" s="84"/>
      <c r="C11" s="90" t="s">
        <v>105</v>
      </c>
      <c r="D11" s="216">
        <f>D3+D4</f>
        <v>19.2</v>
      </c>
      <c r="E11" s="91">
        <f>D11/D12</f>
        <v>0.19219219219219216</v>
      </c>
      <c r="F11" s="50"/>
      <c r="G11" s="193"/>
    </row>
    <row r="12" spans="1:10" x14ac:dyDescent="0.2">
      <c r="A12" s="85"/>
      <c r="B12" s="84"/>
      <c r="C12" s="90" t="s">
        <v>6</v>
      </c>
      <c r="D12" s="216">
        <f>SUM(D10:D11)</f>
        <v>99.9</v>
      </c>
      <c r="E12" s="91">
        <f>SUM(E10:E11)</f>
        <v>1</v>
      </c>
      <c r="F12" s="50"/>
    </row>
    <row r="13" spans="1:10" x14ac:dyDescent="0.2">
      <c r="D13" s="194"/>
      <c r="F13" s="50"/>
    </row>
    <row r="14" spans="1:10" hidden="1" x14ac:dyDescent="0.2">
      <c r="A14" s="206" t="s">
        <v>87</v>
      </c>
      <c r="B14" s="207"/>
      <c r="C14" s="207"/>
      <c r="D14" s="207"/>
      <c r="E14" s="207"/>
      <c r="F14" s="204"/>
      <c r="G14" s="204"/>
      <c r="H14" s="204"/>
    </row>
    <row r="15" spans="1:10" x14ac:dyDescent="0.2">
      <c r="F15" s="50"/>
    </row>
    <row r="16" spans="1:10" x14ac:dyDescent="0.2">
      <c r="A16" s="195" t="s">
        <v>79</v>
      </c>
      <c r="G16" s="80"/>
    </row>
    <row r="17" spans="1:7" x14ac:dyDescent="0.2">
      <c r="A17" s="196" t="s">
        <v>14</v>
      </c>
      <c r="B17" s="196" t="s">
        <v>80</v>
      </c>
      <c r="C17" s="196" t="s">
        <v>28</v>
      </c>
      <c r="D17" s="196" t="s">
        <v>81</v>
      </c>
      <c r="G17" s="80"/>
    </row>
    <row r="18" spans="1:7" x14ac:dyDescent="0.2">
      <c r="A18" s="210" t="str">
        <f>'Type 4 root disease'!B7</f>
        <v>SPL004</v>
      </c>
      <c r="B18" s="212">
        <f>'Type 4 root disease'!F7</f>
        <v>4</v>
      </c>
      <c r="C18" s="212">
        <f>'Type 4 root disease'!F8</f>
        <v>4</v>
      </c>
      <c r="D18" s="213">
        <f>'Type 4 root disease'!G44</f>
        <v>7900.5772083333331</v>
      </c>
      <c r="G18" s="80"/>
    </row>
    <row r="19" spans="1:7" x14ac:dyDescent="0.2">
      <c r="A19" s="214" t="str">
        <f>'Type 14 root disease'!B7</f>
        <v>SPL004</v>
      </c>
      <c r="B19" s="212">
        <f>'Type 14 root disease'!F7</f>
        <v>14</v>
      </c>
      <c r="C19" s="214">
        <f>'Type 14 root disease'!F8</f>
        <v>12.6</v>
      </c>
      <c r="D19" s="213">
        <f>'Type 14 root disease'!G44</f>
        <v>21808.524141249996</v>
      </c>
      <c r="G19" s="80"/>
    </row>
    <row r="20" spans="1:7" x14ac:dyDescent="0.2">
      <c r="A20" s="210" t="str">
        <f>'Type 16 root disease'!B7</f>
        <v>SPL016</v>
      </c>
      <c r="B20" s="212">
        <f>'Type 16 root disease'!F7</f>
        <v>16</v>
      </c>
      <c r="C20" s="212">
        <f>'Type 16 root disease'!F8</f>
        <v>20.6</v>
      </c>
      <c r="D20" s="213">
        <f>'Type 16 root disease'!G44</f>
        <v>37300.008829722225</v>
      </c>
      <c r="G20" s="80"/>
    </row>
    <row r="21" spans="1:7" x14ac:dyDescent="0.2">
      <c r="A21" s="210" t="str">
        <f>'Type 26 root disease'!B7</f>
        <v>SPL016</v>
      </c>
      <c r="B21" s="212">
        <f>'Type 26 root disease'!F7</f>
        <v>26</v>
      </c>
      <c r="C21" s="212">
        <f>'Type 26 root disease'!F8</f>
        <v>4.5</v>
      </c>
      <c r="D21" s="213">
        <f>'Type 26 root disease'!G44</f>
        <v>4009.0751249999998</v>
      </c>
      <c r="G21" s="80"/>
    </row>
    <row r="22" spans="1:7" x14ac:dyDescent="0.2">
      <c r="A22" s="210" t="str">
        <f>sheet1!B7</f>
        <v xml:space="preserve"> </v>
      </c>
      <c r="B22" s="212" t="str">
        <f>sheet1!F7</f>
        <v xml:space="preserve"> </v>
      </c>
      <c r="C22" s="212" t="str">
        <f>sheet1!F8</f>
        <v xml:space="preserve"> </v>
      </c>
      <c r="D22" s="213"/>
      <c r="G22" s="80"/>
    </row>
    <row r="23" spans="1:7" x14ac:dyDescent="0.2">
      <c r="A23" s="210" t="str">
        <f>sheet2!B7</f>
        <v xml:space="preserve"> </v>
      </c>
      <c r="B23" s="212" t="str">
        <f>sheet2!F7</f>
        <v xml:space="preserve"> </v>
      </c>
      <c r="C23" s="212" t="str">
        <f>sheet2!F8</f>
        <v xml:space="preserve"> </v>
      </c>
      <c r="D23" s="213"/>
      <c r="G23" s="80"/>
    </row>
    <row r="24" spans="1:7" x14ac:dyDescent="0.2">
      <c r="A24" s="210" t="str">
        <f>sheet3!B7</f>
        <v xml:space="preserve"> </v>
      </c>
      <c r="B24" s="212" t="str">
        <f>sheet3!F7</f>
        <v xml:space="preserve"> </v>
      </c>
      <c r="C24" s="77">
        <f>SUM(C18:C21)</f>
        <v>41.7</v>
      </c>
      <c r="D24" s="197">
        <f>SUM(D18:D21)</f>
        <v>71018.18530430556</v>
      </c>
      <c r="G24" s="80"/>
    </row>
    <row r="25" spans="1:7" x14ac:dyDescent="0.2">
      <c r="A25" s="210" t="str">
        <f>sheet4!B7</f>
        <v xml:space="preserve"> </v>
      </c>
      <c r="B25" s="212" t="str">
        <f>sheet4!F7</f>
        <v xml:space="preserve"> </v>
      </c>
      <c r="C25" s="212" t="str">
        <f>sheet4!F8</f>
        <v xml:space="preserve"> </v>
      </c>
      <c r="D25" s="213"/>
      <c r="G25" s="80"/>
    </row>
    <row r="26" spans="1:7" x14ac:dyDescent="0.2">
      <c r="A26" s="210" t="str">
        <f>sheet5!B7</f>
        <v xml:space="preserve"> </v>
      </c>
      <c r="B26" s="212" t="str">
        <f>sheet5!F7</f>
        <v xml:space="preserve"> </v>
      </c>
      <c r="C26" s="212" t="str">
        <f>sheet5!F8</f>
        <v xml:space="preserve"> </v>
      </c>
      <c r="D26" s="213"/>
      <c r="G26" s="80"/>
    </row>
    <row r="27" spans="1:7" x14ac:dyDescent="0.2">
      <c r="A27" s="210" t="str">
        <f>sheet6!B7</f>
        <v xml:space="preserve"> </v>
      </c>
      <c r="B27" s="212" t="str">
        <f>sheet6!F7</f>
        <v xml:space="preserve"> </v>
      </c>
      <c r="C27" s="212" t="str">
        <f>sheet6!F8</f>
        <v xml:space="preserve"> </v>
      </c>
      <c r="D27" s="213"/>
      <c r="G27" s="80"/>
    </row>
    <row r="28" spans="1:7" x14ac:dyDescent="0.2">
      <c r="A28" s="210" t="str">
        <f>sheet7!B7</f>
        <v xml:space="preserve"> </v>
      </c>
      <c r="B28" s="212" t="str">
        <f>sheet7!F7</f>
        <v xml:space="preserve"> </v>
      </c>
      <c r="C28" s="212" t="str">
        <f>sheet7!F8</f>
        <v xml:space="preserve"> </v>
      </c>
      <c r="D28" s="213"/>
      <c r="G28" s="80"/>
    </row>
    <row r="29" spans="1:7" x14ac:dyDescent="0.2">
      <c r="A29" s="210"/>
      <c r="B29" s="211"/>
      <c r="C29" s="214"/>
      <c r="D29" s="213"/>
      <c r="G29" s="80"/>
    </row>
    <row r="30" spans="1:7" x14ac:dyDescent="0.2">
      <c r="A30" s="210"/>
      <c r="B30" s="211"/>
      <c r="C30" s="214"/>
      <c r="D30" s="213"/>
      <c r="G30" s="80"/>
    </row>
    <row r="31" spans="1:7" x14ac:dyDescent="0.2">
      <c r="A31" s="210"/>
      <c r="B31" s="211"/>
      <c r="C31" s="214"/>
      <c r="D31" s="213"/>
      <c r="G31" s="80"/>
    </row>
    <row r="32" spans="1:7" x14ac:dyDescent="0.2">
      <c r="B32" s="50"/>
      <c r="C32" s="50"/>
      <c r="D32" s="50"/>
      <c r="G32" s="80"/>
    </row>
    <row r="33" spans="6:6" x14ac:dyDescent="0.2">
      <c r="F33" s="50"/>
    </row>
  </sheetData>
  <phoneticPr fontId="20" type="noConversion"/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tabSelected="1" zoomScaleNormal="100" workbookViewId="0">
      <selection activeCell="K37" sqref="K37"/>
    </sheetView>
  </sheetViews>
  <sheetFormatPr defaultRowHeight="15" x14ac:dyDescent="0.25"/>
  <cols>
    <col min="1" max="1" width="53.7109375" customWidth="1"/>
    <col min="2" max="2" width="8.7109375" style="35" bestFit="1" customWidth="1"/>
    <col min="3" max="3" width="7.28515625" customWidth="1"/>
    <col min="4" max="4" width="8.5703125" bestFit="1" customWidth="1"/>
    <col min="5" max="5" width="8" customWidth="1"/>
    <col min="6" max="6" width="8.28515625" customWidth="1"/>
    <col min="7" max="7" width="8.7109375" customWidth="1"/>
    <col min="8" max="8" width="6.5703125" bestFit="1" customWidth="1"/>
    <col min="9" max="9" width="7.7109375" bestFit="1" customWidth="1"/>
    <col min="10" max="11" width="10.5703125" bestFit="1" customWidth="1"/>
    <col min="15" max="15" width="12.42578125" customWidth="1"/>
    <col min="16" max="16" width="20.5703125" customWidth="1"/>
  </cols>
  <sheetData>
    <row r="1" spans="1:23" ht="37.15" customHeight="1" x14ac:dyDescent="0.25">
      <c r="A1" s="232" t="s">
        <v>32</v>
      </c>
      <c r="B1" s="233"/>
      <c r="C1" s="233"/>
      <c r="D1" s="233"/>
      <c r="E1" s="233"/>
      <c r="F1" s="233"/>
      <c r="G1" s="233"/>
      <c r="H1" s="233"/>
      <c r="I1" s="233"/>
      <c r="J1" s="233"/>
      <c r="K1" s="234"/>
    </row>
    <row r="2" spans="1:23" ht="15.75" thickBot="1" x14ac:dyDescent="0.3">
      <c r="A2" s="1"/>
      <c r="B2" s="36"/>
      <c r="C2" s="2"/>
      <c r="D2" s="2"/>
      <c r="E2" s="2"/>
      <c r="F2" s="2"/>
      <c r="G2" s="2"/>
      <c r="H2" s="2"/>
      <c r="I2" s="2"/>
      <c r="J2" s="2"/>
      <c r="K2" s="3"/>
    </row>
    <row r="3" spans="1:23" x14ac:dyDescent="0.2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/>
      <c r="G3" s="6" t="s">
        <v>5</v>
      </c>
      <c r="H3" s="6"/>
      <c r="I3" s="7" t="s">
        <v>6</v>
      </c>
      <c r="J3" s="7" t="s">
        <v>7</v>
      </c>
      <c r="K3" s="8" t="s">
        <v>7</v>
      </c>
    </row>
    <row r="4" spans="1:23" ht="15.75" thickBot="1" x14ac:dyDescent="0.3">
      <c r="A4" s="9"/>
      <c r="B4" s="10" t="s">
        <v>8</v>
      </c>
      <c r="C4" s="10"/>
      <c r="D4" s="10" t="s">
        <v>9</v>
      </c>
      <c r="E4" s="11" t="s">
        <v>10</v>
      </c>
      <c r="F4" s="11" t="s">
        <v>11</v>
      </c>
      <c r="G4" s="11" t="s">
        <v>10</v>
      </c>
      <c r="H4" s="11" t="s">
        <v>11</v>
      </c>
      <c r="I4" s="12" t="s">
        <v>12</v>
      </c>
      <c r="J4" s="12" t="s">
        <v>13</v>
      </c>
      <c r="K4" s="13" t="s">
        <v>3</v>
      </c>
    </row>
    <row r="5" spans="1:23" x14ac:dyDescent="0.25">
      <c r="A5" s="81" t="str">
        <f>Calculations!A11</f>
        <v>SPL004</v>
      </c>
      <c r="B5" s="39"/>
      <c r="C5" s="14"/>
      <c r="D5" s="39"/>
      <c r="E5" s="39"/>
      <c r="F5" s="39"/>
      <c r="G5" s="14"/>
      <c r="H5" s="14"/>
      <c r="I5" s="14"/>
      <c r="J5" s="15"/>
      <c r="K5" s="3"/>
    </row>
    <row r="6" spans="1:23" x14ac:dyDescent="0.25">
      <c r="A6" s="221" t="s">
        <v>108</v>
      </c>
      <c r="B6" s="39"/>
      <c r="C6" s="96"/>
      <c r="D6" s="64">
        <v>0.84099999999999997</v>
      </c>
      <c r="E6" s="86">
        <v>15</v>
      </c>
      <c r="F6" s="86">
        <v>20</v>
      </c>
      <c r="G6" s="16">
        <f>D6/E6</f>
        <v>5.6066666666666667E-2</v>
      </c>
      <c r="H6" s="16">
        <f>D6/F6</f>
        <v>4.2049999999999997E-2</v>
      </c>
      <c r="I6" s="16">
        <f>H6+G6</f>
        <v>9.8116666666666658E-2</v>
      </c>
      <c r="J6" s="15"/>
      <c r="K6" s="3"/>
      <c r="L6" s="205"/>
    </row>
    <row r="7" spans="1:23" x14ac:dyDescent="0.25">
      <c r="A7" s="68" t="s">
        <v>15</v>
      </c>
      <c r="B7" s="200">
        <f>Calculations!D21</f>
        <v>9871</v>
      </c>
      <c r="C7" s="17">
        <f>B7/$B$26</f>
        <v>0.25794397407755826</v>
      </c>
      <c r="D7" s="231">
        <f>SUM(D6:D6)</f>
        <v>0.84099999999999997</v>
      </c>
      <c r="E7" s="40"/>
      <c r="F7" s="40"/>
      <c r="G7" s="19"/>
      <c r="H7" s="17"/>
      <c r="I7" s="19">
        <f>SUM(I6:I6)</f>
        <v>9.8116666666666658E-2</v>
      </c>
      <c r="J7" s="20">
        <f>I7*C7</f>
        <v>2.5308602923243089E-2</v>
      </c>
      <c r="K7" s="21">
        <f>D7*C7</f>
        <v>0.21693088219922649</v>
      </c>
    </row>
    <row r="8" spans="1:23" x14ac:dyDescent="0.25">
      <c r="A8" s="81" t="s">
        <v>101</v>
      </c>
      <c r="B8" s="39"/>
      <c r="C8" s="14"/>
      <c r="D8" s="39"/>
      <c r="E8" s="39"/>
      <c r="F8" s="39"/>
      <c r="G8" s="14"/>
      <c r="H8" s="14"/>
      <c r="I8" s="14"/>
      <c r="J8" s="15"/>
      <c r="K8" s="3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</row>
    <row r="9" spans="1:23" x14ac:dyDescent="0.25">
      <c r="A9" s="221" t="s">
        <v>107</v>
      </c>
      <c r="B9" s="39"/>
      <c r="C9" s="96"/>
      <c r="D9" s="64">
        <v>7.3979999999999997</v>
      </c>
      <c r="E9" s="86">
        <v>15</v>
      </c>
      <c r="F9" s="86">
        <v>25</v>
      </c>
      <c r="G9" s="16">
        <f>D9/E9</f>
        <v>0.49319999999999997</v>
      </c>
      <c r="H9" s="16">
        <f>D9/F9</f>
        <v>0.29591999999999996</v>
      </c>
      <c r="I9" s="16">
        <f>H9+G9</f>
        <v>0.78911999999999993</v>
      </c>
      <c r="J9" s="15"/>
      <c r="K9" s="3"/>
      <c r="M9" s="242"/>
      <c r="N9" s="235"/>
      <c r="O9" s="36"/>
      <c r="P9" s="36"/>
      <c r="Q9" s="237"/>
      <c r="R9" s="236"/>
      <c r="S9" s="236"/>
      <c r="T9" s="36"/>
      <c r="U9" s="36"/>
      <c r="V9" s="36"/>
      <c r="W9" s="36"/>
    </row>
    <row r="10" spans="1:23" x14ac:dyDescent="0.25">
      <c r="A10" s="221" t="s">
        <v>110</v>
      </c>
      <c r="B10" s="39"/>
      <c r="C10" s="96"/>
      <c r="D10" s="64">
        <v>1.1279999999999999</v>
      </c>
      <c r="E10" s="86">
        <v>15</v>
      </c>
      <c r="F10" s="86">
        <v>20</v>
      </c>
      <c r="G10" s="16">
        <f>D10/E10</f>
        <v>7.5199999999999989E-2</v>
      </c>
      <c r="H10" s="16">
        <f>D10/F10</f>
        <v>5.6399999999999992E-2</v>
      </c>
      <c r="I10" s="16">
        <f>H10+G10</f>
        <v>0.13159999999999999</v>
      </c>
      <c r="J10" s="15"/>
      <c r="K10" s="3"/>
      <c r="M10" s="242"/>
      <c r="N10" s="243"/>
      <c r="O10" s="36"/>
      <c r="P10" s="240"/>
      <c r="Q10" s="237"/>
      <c r="R10" s="238"/>
      <c r="S10" s="238"/>
      <c r="T10" s="240"/>
      <c r="U10" s="240"/>
      <c r="V10" s="240"/>
      <c r="W10" s="36"/>
    </row>
    <row r="11" spans="1:23" x14ac:dyDescent="0.25">
      <c r="A11" s="68" t="s">
        <v>15</v>
      </c>
      <c r="B11" s="200">
        <f>Calculations!D22</f>
        <v>4225</v>
      </c>
      <c r="C11" s="17">
        <f>B11/$B$26</f>
        <v>0.11040556078185429</v>
      </c>
      <c r="D11" s="231">
        <f>SUM(D9:D10)</f>
        <v>8.5259999999999998</v>
      </c>
      <c r="E11" s="40"/>
      <c r="F11" s="40"/>
      <c r="G11" s="19"/>
      <c r="H11" s="17"/>
      <c r="I11" s="19">
        <f>SUM(I9:I10)</f>
        <v>0.92071999999999998</v>
      </c>
      <c r="J11" s="20">
        <f>I11*C11</f>
        <v>0.10165260792306888</v>
      </c>
      <c r="K11" s="21">
        <f>D11*C11</f>
        <v>0.9413178112260896</v>
      </c>
      <c r="M11" s="242"/>
      <c r="N11" s="239"/>
      <c r="O11" s="36"/>
      <c r="P11" s="240"/>
      <c r="Q11" s="237"/>
      <c r="R11" s="241"/>
      <c r="S11" s="241"/>
      <c r="T11" s="240"/>
      <c r="U11" s="240"/>
      <c r="V11" s="240"/>
      <c r="W11" s="36"/>
    </row>
    <row r="12" spans="1:23" s="222" customFormat="1" x14ac:dyDescent="0.25">
      <c r="A12" s="81" t="s">
        <v>102</v>
      </c>
      <c r="B12" s="39"/>
      <c r="C12" s="14"/>
      <c r="D12" s="39"/>
      <c r="E12" s="39"/>
      <c r="F12" s="39"/>
      <c r="G12" s="14"/>
      <c r="H12" s="14"/>
      <c r="I12" s="14"/>
      <c r="J12" s="15"/>
      <c r="K12" s="3"/>
      <c r="M12" s="242"/>
      <c r="N12" s="239"/>
      <c r="O12" s="36"/>
      <c r="P12" s="240"/>
      <c r="Q12" s="237"/>
      <c r="R12" s="238"/>
      <c r="S12" s="238"/>
      <c r="T12" s="240"/>
      <c r="U12" s="240"/>
      <c r="V12" s="240"/>
      <c r="W12" s="36"/>
    </row>
    <row r="13" spans="1:23" s="222" customFormat="1" x14ac:dyDescent="0.25">
      <c r="A13" s="221" t="s">
        <v>107</v>
      </c>
      <c r="B13" s="39"/>
      <c r="C13" s="96"/>
      <c r="D13" s="64">
        <v>7.3979999999999997</v>
      </c>
      <c r="E13" s="86">
        <v>15</v>
      </c>
      <c r="F13" s="86">
        <v>25</v>
      </c>
      <c r="G13" s="16">
        <f>D13/E13</f>
        <v>0.49319999999999997</v>
      </c>
      <c r="H13" s="16">
        <f>D13/F13</f>
        <v>0.29591999999999996</v>
      </c>
      <c r="I13" s="16">
        <f>H13+G13</f>
        <v>0.78911999999999993</v>
      </c>
      <c r="J13" s="15"/>
      <c r="K13" s="3"/>
      <c r="M13" s="242"/>
      <c r="N13" s="244"/>
      <c r="O13" s="36"/>
      <c r="P13" s="240"/>
      <c r="Q13" s="237"/>
      <c r="R13" s="241"/>
      <c r="S13" s="241"/>
      <c r="T13" s="240"/>
      <c r="U13" s="240"/>
      <c r="V13" s="240"/>
      <c r="W13" s="36"/>
    </row>
    <row r="14" spans="1:23" s="222" customFormat="1" x14ac:dyDescent="0.25">
      <c r="A14" s="221" t="s">
        <v>110</v>
      </c>
      <c r="B14" s="39"/>
      <c r="C14" s="96"/>
      <c r="D14" s="64">
        <v>0.40699999999999997</v>
      </c>
      <c r="E14" s="86">
        <v>15</v>
      </c>
      <c r="F14" s="86">
        <v>20</v>
      </c>
      <c r="G14" s="16">
        <f>D14/E14</f>
        <v>2.7133333333333332E-2</v>
      </c>
      <c r="H14" s="16">
        <f>D14/F14</f>
        <v>2.035E-2</v>
      </c>
      <c r="I14" s="16">
        <f>H14+G14</f>
        <v>4.7483333333333336E-2</v>
      </c>
      <c r="J14" s="15"/>
      <c r="K14" s="3"/>
      <c r="M14" s="242"/>
      <c r="N14" s="239"/>
      <c r="O14" s="36"/>
      <c r="P14" s="240"/>
      <c r="Q14" s="245"/>
      <c r="R14" s="241"/>
      <c r="S14" s="241"/>
      <c r="T14" s="240"/>
      <c r="U14" s="240"/>
      <c r="V14" s="240"/>
      <c r="W14" s="36"/>
    </row>
    <row r="15" spans="1:23" s="222" customFormat="1" x14ac:dyDescent="0.25">
      <c r="A15" s="68" t="s">
        <v>15</v>
      </c>
      <c r="B15" s="200">
        <f>Calculations!D23</f>
        <v>3275</v>
      </c>
      <c r="C15" s="17">
        <f>B15/$B$26</f>
        <v>8.5580641789484685E-2</v>
      </c>
      <c r="D15" s="231">
        <f>SUM(D13:D14)</f>
        <v>7.8049999999999997</v>
      </c>
      <c r="E15" s="40"/>
      <c r="F15" s="40"/>
      <c r="G15" s="19"/>
      <c r="H15" s="17"/>
      <c r="I15" s="19">
        <f>SUM(I13:I14)</f>
        <v>0.83660333333333325</v>
      </c>
      <c r="J15" s="20">
        <f>I15*C15</f>
        <v>7.159705018988885E-2</v>
      </c>
      <c r="K15" s="21">
        <f>D15*C15</f>
        <v>0.66795690916692796</v>
      </c>
      <c r="M15" s="242"/>
      <c r="N15" s="239"/>
      <c r="O15" s="36"/>
      <c r="P15" s="240"/>
      <c r="Q15" s="237"/>
      <c r="R15" s="241"/>
      <c r="S15" s="241"/>
      <c r="T15" s="240"/>
      <c r="U15" s="240"/>
      <c r="V15" s="240"/>
      <c r="W15" s="36"/>
    </row>
    <row r="16" spans="1:23" s="223" customFormat="1" x14ac:dyDescent="0.25">
      <c r="A16" s="81" t="s">
        <v>103</v>
      </c>
      <c r="B16" s="39"/>
      <c r="C16" s="14"/>
      <c r="D16" s="39"/>
      <c r="E16" s="39"/>
      <c r="F16" s="39"/>
      <c r="G16" s="14"/>
      <c r="H16" s="14"/>
      <c r="I16" s="14"/>
      <c r="J16" s="15"/>
      <c r="K16" s="3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</row>
    <row r="17" spans="1:23" s="223" customFormat="1" x14ac:dyDescent="0.25">
      <c r="A17" s="221" t="s">
        <v>107</v>
      </c>
      <c r="B17" s="39"/>
      <c r="C17" s="96"/>
      <c r="D17" s="64">
        <v>7.056</v>
      </c>
      <c r="E17" s="86">
        <v>15</v>
      </c>
      <c r="F17" s="86">
        <v>25</v>
      </c>
      <c r="G17" s="16">
        <f>D17/E17</f>
        <v>0.47039999999999998</v>
      </c>
      <c r="H17" s="16">
        <f>D17/F17</f>
        <v>0.28223999999999999</v>
      </c>
      <c r="I17" s="16">
        <f>H17+G17</f>
        <v>0.75263999999999998</v>
      </c>
      <c r="J17" s="15"/>
      <c r="K17" s="3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</row>
    <row r="18" spans="1:23" s="223" customFormat="1" x14ac:dyDescent="0.25">
      <c r="A18" s="221" t="s">
        <v>111</v>
      </c>
      <c r="B18" s="39"/>
      <c r="C18" s="96"/>
      <c r="D18" s="64">
        <v>0.63800000000000001</v>
      </c>
      <c r="E18" s="86">
        <v>15</v>
      </c>
      <c r="F18" s="86">
        <v>20</v>
      </c>
      <c r="G18" s="16">
        <f>D18/E18</f>
        <v>4.2533333333333333E-2</v>
      </c>
      <c r="H18" s="16">
        <f>D18/F18</f>
        <v>3.1899999999999998E-2</v>
      </c>
      <c r="I18" s="16">
        <f>H18+G18</f>
        <v>7.4433333333333324E-2</v>
      </c>
      <c r="J18" s="15"/>
      <c r="K18" s="3"/>
    </row>
    <row r="19" spans="1:23" s="223" customFormat="1" x14ac:dyDescent="0.25">
      <c r="A19" s="68" t="s">
        <v>15</v>
      </c>
      <c r="B19" s="200">
        <f>Calculations!D24</f>
        <v>18192</v>
      </c>
      <c r="C19" s="17">
        <f>B19/$B$26</f>
        <v>0.47538413295703985</v>
      </c>
      <c r="D19" s="231">
        <f>SUM(D17:D18)</f>
        <v>7.694</v>
      </c>
      <c r="E19" s="40"/>
      <c r="F19" s="40"/>
      <c r="G19" s="19"/>
      <c r="H19" s="17"/>
      <c r="I19" s="19">
        <f>SUM(I17:I18)</f>
        <v>0.82707333333333333</v>
      </c>
      <c r="J19" s="20">
        <f>I19*C19</f>
        <v>0.39317753945855549</v>
      </c>
      <c r="K19" s="21">
        <f>D19*C19</f>
        <v>3.6576055189714647</v>
      </c>
    </row>
    <row r="20" spans="1:23" x14ac:dyDescent="0.25">
      <c r="A20" s="81" t="s">
        <v>104</v>
      </c>
      <c r="B20" s="39"/>
      <c r="C20" s="14"/>
      <c r="D20" s="39"/>
      <c r="E20" s="39"/>
      <c r="F20" s="39"/>
      <c r="G20" s="14"/>
      <c r="H20" s="14"/>
      <c r="I20" s="14"/>
      <c r="J20" s="15"/>
      <c r="K20" s="3"/>
    </row>
    <row r="21" spans="1:23" x14ac:dyDescent="0.25">
      <c r="A21" s="221" t="s">
        <v>107</v>
      </c>
      <c r="B21" s="39"/>
      <c r="C21" s="14"/>
      <c r="D21" s="39">
        <v>6.367</v>
      </c>
      <c r="E21" s="39">
        <v>15</v>
      </c>
      <c r="F21" s="39">
        <v>25</v>
      </c>
      <c r="G21" s="16">
        <f>D21/E21</f>
        <v>0.42446666666666666</v>
      </c>
      <c r="H21" s="16">
        <f>D21/F21</f>
        <v>0.25468000000000002</v>
      </c>
      <c r="I21" s="16">
        <f>H21+G21</f>
        <v>0.67914666666666668</v>
      </c>
      <c r="J21" s="15"/>
      <c r="K21" s="3"/>
    </row>
    <row r="22" spans="1:23" x14ac:dyDescent="0.25">
      <c r="A22" s="221" t="s">
        <v>109</v>
      </c>
      <c r="B22" s="39"/>
      <c r="C22" s="14"/>
      <c r="D22" s="64">
        <v>0.84</v>
      </c>
      <c r="E22" s="39">
        <v>15</v>
      </c>
      <c r="F22" s="39">
        <v>25</v>
      </c>
      <c r="G22" s="16">
        <f>D22/E22</f>
        <v>5.6000000000000001E-2</v>
      </c>
      <c r="H22" s="16">
        <f>D22/F22</f>
        <v>3.3599999999999998E-2</v>
      </c>
      <c r="I22" s="16">
        <f>H22+G22</f>
        <v>8.9599999999999999E-2</v>
      </c>
      <c r="J22" s="15"/>
      <c r="K22" s="3"/>
    </row>
    <row r="23" spans="1:23" x14ac:dyDescent="0.25">
      <c r="A23" s="221" t="s">
        <v>112</v>
      </c>
      <c r="B23" s="39"/>
      <c r="C23" s="14"/>
      <c r="D23" s="39">
        <v>0.27900000000000003</v>
      </c>
      <c r="E23" s="39">
        <v>15</v>
      </c>
      <c r="F23" s="39">
        <v>20</v>
      </c>
      <c r="G23" s="16">
        <f>D23/E23</f>
        <v>1.8600000000000002E-2</v>
      </c>
      <c r="H23" s="16">
        <f>D23/F23</f>
        <v>1.3950000000000001E-2</v>
      </c>
      <c r="I23" s="16">
        <f>H23+G23</f>
        <v>3.2550000000000003E-2</v>
      </c>
      <c r="J23" s="15"/>
      <c r="K23" s="3"/>
    </row>
    <row r="24" spans="1:23" x14ac:dyDescent="0.25">
      <c r="A24" s="221" t="s">
        <v>71</v>
      </c>
      <c r="B24" s="39"/>
      <c r="C24" s="96"/>
      <c r="D24" s="64" t="s">
        <v>71</v>
      </c>
      <c r="E24" s="86" t="s">
        <v>71</v>
      </c>
      <c r="F24" s="86" t="s">
        <v>71</v>
      </c>
      <c r="G24" s="16" t="s">
        <v>71</v>
      </c>
      <c r="H24" s="16" t="s">
        <v>71</v>
      </c>
      <c r="I24" s="16" t="s">
        <v>71</v>
      </c>
      <c r="J24" s="15"/>
      <c r="K24" s="3"/>
    </row>
    <row r="25" spans="1:23" x14ac:dyDescent="0.25">
      <c r="A25" s="68" t="s">
        <v>15</v>
      </c>
      <c r="B25" s="200">
        <f>Calculations!D25</f>
        <v>2705</v>
      </c>
      <c r="C25" s="17">
        <f>B25/$B$26</f>
        <v>7.0685690394062931E-2</v>
      </c>
      <c r="D25" s="18">
        <f>SUM(D21:D24)</f>
        <v>7.4859999999999998</v>
      </c>
      <c r="E25" s="40"/>
      <c r="F25" s="40"/>
      <c r="G25" s="19"/>
      <c r="H25" s="17"/>
      <c r="I25" s="19">
        <f>SUM(I21:I24)</f>
        <v>0.80129666666666666</v>
      </c>
      <c r="J25" s="20">
        <f>I25*C25</f>
        <v>5.6640208093794643E-2</v>
      </c>
      <c r="K25" s="21">
        <f>D25*C25</f>
        <v>0.52915307828995506</v>
      </c>
    </row>
    <row r="26" spans="1:23" ht="15.75" thickBot="1" x14ac:dyDescent="0.3">
      <c r="A26" s="22" t="s">
        <v>16</v>
      </c>
      <c r="B26" s="41">
        <f>B7+B11+B25+B15+B19</f>
        <v>38268</v>
      </c>
      <c r="C26" s="41">
        <f>C7+C11+C25+C15+C19</f>
        <v>1</v>
      </c>
      <c r="D26" s="41"/>
      <c r="E26" s="41"/>
      <c r="F26" s="41"/>
      <c r="G26" s="41"/>
      <c r="H26" s="41"/>
      <c r="I26" s="41"/>
      <c r="J26" s="41">
        <f>J7+J11+J25+J15+J19</f>
        <v>0.64837600858855093</v>
      </c>
      <c r="K26" s="41">
        <f>K7+K11+K25+K15+K19</f>
        <v>6.0129641998536645</v>
      </c>
    </row>
    <row r="27" spans="1:23" x14ac:dyDescent="0.25">
      <c r="A27" s="23"/>
      <c r="B27" s="37"/>
      <c r="C27" s="24"/>
      <c r="D27" s="25"/>
      <c r="E27" s="2"/>
      <c r="F27" s="2"/>
      <c r="G27" s="2"/>
      <c r="H27" s="2"/>
      <c r="I27" s="2"/>
      <c r="J27" s="26"/>
      <c r="K27" s="27"/>
    </row>
    <row r="28" spans="1:23" ht="15.75" thickBot="1" x14ac:dyDescent="0.3">
      <c r="A28" s="2"/>
      <c r="B28" s="36"/>
      <c r="C28" s="2"/>
      <c r="D28" s="2"/>
      <c r="E28" s="2"/>
      <c r="F28" s="2"/>
      <c r="G28" s="2"/>
      <c r="H28" s="2"/>
    </row>
    <row r="29" spans="1:23" s="43" customFormat="1" x14ac:dyDescent="0.25">
      <c r="A29" s="28"/>
      <c r="B29" s="29" t="s">
        <v>3</v>
      </c>
      <c r="C29" s="6" t="s">
        <v>4</v>
      </c>
      <c r="D29" s="6"/>
      <c r="E29" s="6" t="s">
        <v>5</v>
      </c>
      <c r="F29" s="6"/>
      <c r="G29" s="30" t="s">
        <v>6</v>
      </c>
      <c r="H29" s="28"/>
      <c r="I29"/>
      <c r="J29"/>
      <c r="L29"/>
      <c r="M29"/>
      <c r="N29"/>
    </row>
    <row r="30" spans="1:23" ht="15.75" thickBot="1" x14ac:dyDescent="0.3">
      <c r="A30" s="31"/>
      <c r="B30" s="32" t="s">
        <v>9</v>
      </c>
      <c r="C30" s="11" t="s">
        <v>10</v>
      </c>
      <c r="D30" s="11" t="s">
        <v>11</v>
      </c>
      <c r="E30" s="11" t="s">
        <v>10</v>
      </c>
      <c r="F30" s="11" t="s">
        <v>11</v>
      </c>
      <c r="G30" s="33" t="s">
        <v>12</v>
      </c>
      <c r="H30" s="28"/>
    </row>
    <row r="31" spans="1:23" x14ac:dyDescent="0.25">
      <c r="A31" s="71" t="s">
        <v>17</v>
      </c>
      <c r="B31" s="44">
        <f>K26</f>
        <v>6.0129641998536645</v>
      </c>
      <c r="C31" s="47"/>
      <c r="D31" s="47"/>
      <c r="E31" s="48"/>
      <c r="F31" s="48"/>
      <c r="G31" s="46">
        <f>J26</f>
        <v>0.64837600858855093</v>
      </c>
      <c r="H31" s="28"/>
    </row>
    <row r="32" spans="1:23" s="223" customFormat="1" x14ac:dyDescent="0.25">
      <c r="A32" s="72" t="s">
        <v>106</v>
      </c>
      <c r="B32" s="44">
        <v>13.929</v>
      </c>
      <c r="C32" s="47">
        <v>15</v>
      </c>
      <c r="D32" s="47">
        <v>25</v>
      </c>
      <c r="E32" s="65">
        <f>B32/C32</f>
        <v>0.92859999999999998</v>
      </c>
      <c r="F32" s="65">
        <f>B32/D32</f>
        <v>0.55715999999999999</v>
      </c>
      <c r="G32" s="46">
        <f>E32+F32</f>
        <v>1.48576</v>
      </c>
      <c r="H32" s="28"/>
      <c r="I32" s="205"/>
    </row>
    <row r="33" spans="1:10" x14ac:dyDescent="0.25">
      <c r="A33" s="72" t="s">
        <v>97</v>
      </c>
      <c r="B33" s="44">
        <v>8.5</v>
      </c>
      <c r="C33" s="226">
        <v>25</v>
      </c>
      <c r="D33" s="226">
        <v>30</v>
      </c>
      <c r="E33" s="65">
        <f>B33/C33</f>
        <v>0.34</v>
      </c>
      <c r="F33" s="65">
        <f>B33/D33</f>
        <v>0.28333333333333333</v>
      </c>
      <c r="G33" s="46">
        <f>E33+F33</f>
        <v>0.62333333333333329</v>
      </c>
      <c r="H33" s="28"/>
      <c r="I33" s="205"/>
    </row>
    <row r="34" spans="1:10" x14ac:dyDescent="0.25">
      <c r="A34" s="72" t="s">
        <v>98</v>
      </c>
      <c r="B34" s="44">
        <v>14.211</v>
      </c>
      <c r="C34" s="226">
        <v>20</v>
      </c>
      <c r="D34" s="226">
        <v>30</v>
      </c>
      <c r="E34" s="65">
        <f>B34/C34</f>
        <v>0.71055000000000001</v>
      </c>
      <c r="F34" s="65">
        <f>B34/D34</f>
        <v>0.47370000000000001</v>
      </c>
      <c r="G34" s="46">
        <f>E34+F34</f>
        <v>1.18425</v>
      </c>
      <c r="H34" s="28"/>
      <c r="I34" s="35"/>
      <c r="J34" s="35"/>
    </row>
    <row r="35" spans="1:10" x14ac:dyDescent="0.25">
      <c r="A35" s="218" t="s">
        <v>99</v>
      </c>
      <c r="B35" s="44">
        <v>0.5</v>
      </c>
      <c r="C35" s="226">
        <v>10</v>
      </c>
      <c r="D35" s="226">
        <v>20</v>
      </c>
      <c r="E35" s="65">
        <f>B35/C35</f>
        <v>0.05</v>
      </c>
      <c r="F35" s="65">
        <f>B35/D35</f>
        <v>2.5000000000000001E-2</v>
      </c>
      <c r="G35" s="46">
        <f>E35+F35</f>
        <v>7.5000000000000011E-2</v>
      </c>
      <c r="H35" s="28"/>
      <c r="I35" s="35"/>
      <c r="J35" s="35"/>
    </row>
    <row r="36" spans="1:10" x14ac:dyDescent="0.25">
      <c r="A36" s="219"/>
      <c r="B36" s="44"/>
      <c r="C36" s="47"/>
      <c r="D36" s="47"/>
      <c r="E36" s="65"/>
      <c r="F36" s="65"/>
      <c r="G36" s="46"/>
      <c r="H36" s="28"/>
      <c r="I36" s="35"/>
      <c r="J36" s="35"/>
    </row>
    <row r="37" spans="1:10" x14ac:dyDescent="0.25">
      <c r="A37" s="97" t="s">
        <v>6</v>
      </c>
      <c r="B37" s="98">
        <f>SUM(B31:B35)</f>
        <v>43.152964199853663</v>
      </c>
      <c r="C37" s="99"/>
      <c r="D37" s="99"/>
      <c r="E37" s="100"/>
      <c r="F37" s="100"/>
      <c r="G37" s="101">
        <f>SUM(G31:G35)</f>
        <v>4.0167193419218838</v>
      </c>
      <c r="H37" s="28"/>
    </row>
    <row r="38" spans="1:10" x14ac:dyDescent="0.25">
      <c r="A38" s="73" t="s">
        <v>18</v>
      </c>
      <c r="B38" s="88"/>
      <c r="C38" s="47"/>
      <c r="D38" s="47"/>
      <c r="E38" s="47"/>
      <c r="F38" s="47"/>
      <c r="G38" s="46">
        <v>1</v>
      </c>
      <c r="H38" s="28"/>
    </row>
    <row r="39" spans="1:10" ht="15.75" thickBot="1" x14ac:dyDescent="0.3">
      <c r="A39" s="74" t="s">
        <v>29</v>
      </c>
      <c r="B39" s="45">
        <f>B37</f>
        <v>43.152964199853663</v>
      </c>
      <c r="C39" s="49"/>
      <c r="D39" s="49"/>
      <c r="E39" s="49"/>
      <c r="F39" s="49"/>
      <c r="G39" s="215">
        <f>G37+G38</f>
        <v>5.0167193419218838</v>
      </c>
      <c r="H39" s="34"/>
      <c r="I39" s="28"/>
    </row>
    <row r="41" spans="1:10" x14ac:dyDescent="0.25">
      <c r="A41" t="s">
        <v>113</v>
      </c>
      <c r="E41" s="87"/>
    </row>
    <row r="42" spans="1:10" hidden="1" x14ac:dyDescent="0.25">
      <c r="B42" s="35" t="s">
        <v>88</v>
      </c>
      <c r="C42">
        <v>1877</v>
      </c>
      <c r="E42" s="87"/>
    </row>
    <row r="43" spans="1:10" hidden="1" x14ac:dyDescent="0.25">
      <c r="B43" s="35" t="s">
        <v>89</v>
      </c>
      <c r="C43">
        <v>201</v>
      </c>
      <c r="E43" s="38"/>
    </row>
    <row r="44" spans="1:10" hidden="1" x14ac:dyDescent="0.25">
      <c r="A44" s="42"/>
      <c r="B44" s="35" t="s">
        <v>90</v>
      </c>
      <c r="C44" s="209">
        <v>145</v>
      </c>
      <c r="D44" s="43"/>
      <c r="E44" s="67"/>
      <c r="F44" s="43"/>
      <c r="G44" s="43"/>
      <c r="H44" s="43"/>
      <c r="I44" s="43"/>
    </row>
    <row r="45" spans="1:10" hidden="1" x14ac:dyDescent="0.25">
      <c r="B45" s="35" t="s">
        <v>91</v>
      </c>
      <c r="C45">
        <v>353</v>
      </c>
    </row>
    <row r="46" spans="1:10" hidden="1" x14ac:dyDescent="0.25">
      <c r="B46" s="35" t="s">
        <v>92</v>
      </c>
      <c r="C46">
        <v>125</v>
      </c>
    </row>
  </sheetData>
  <mergeCells count="1">
    <mergeCell ref="A1:K1"/>
  </mergeCells>
  <phoneticPr fontId="20" type="noConversion"/>
  <printOptions horizontalCentered="1"/>
  <pageMargins left="0.70866141732283472" right="0.70866141732283472" top="0.74803149606299213" bottom="0.74803149606299213" header="0.31496062992125984" footer="0.31496062992125984"/>
  <pageSetup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25" zoomScaleNormal="100" workbookViewId="0">
      <selection activeCell="D18" sqref="D18"/>
    </sheetView>
  </sheetViews>
  <sheetFormatPr defaultRowHeight="15" x14ac:dyDescent="0.25"/>
  <cols>
    <col min="1" max="1" width="11.7109375" customWidth="1"/>
    <col min="2" max="2" width="12.7109375" customWidth="1"/>
    <col min="3" max="3" width="11.7109375" customWidth="1"/>
    <col min="4" max="4" width="12.140625" customWidth="1"/>
    <col min="5" max="5" width="13.140625" customWidth="1"/>
    <col min="6" max="6" width="13.7109375" customWidth="1"/>
    <col min="7" max="7" width="13.42578125" customWidth="1"/>
    <col min="12" max="12" width="14.85546875" customWidth="1"/>
  </cols>
  <sheetData>
    <row r="1" spans="1:15" ht="15.75" x14ac:dyDescent="0.25">
      <c r="B1" s="63"/>
      <c r="D1" s="107" t="s">
        <v>38</v>
      </c>
      <c r="E1" s="63"/>
      <c r="F1" s="108"/>
    </row>
    <row r="2" spans="1:15" x14ac:dyDescent="0.25">
      <c r="B2" s="109"/>
      <c r="D2" s="63"/>
      <c r="E2" s="63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35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63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t="s">
        <v>45</v>
      </c>
      <c r="B7" s="129" t="s">
        <v>100</v>
      </c>
      <c r="C7" s="130"/>
      <c r="D7" s="131"/>
      <c r="E7" s="132" t="s">
        <v>46</v>
      </c>
      <c r="F7" s="133">
        <v>4</v>
      </c>
      <c r="I7" s="114"/>
      <c r="J7" s="114"/>
      <c r="K7" s="63"/>
    </row>
    <row r="8" spans="1:15" x14ac:dyDescent="0.25">
      <c r="A8" s="134" t="s">
        <v>47</v>
      </c>
      <c r="B8" s="63"/>
      <c r="C8" s="63"/>
      <c r="D8" s="63"/>
      <c r="E8" s="63"/>
      <c r="F8" s="135">
        <v>4</v>
      </c>
      <c r="G8" s="108" t="s">
        <v>48</v>
      </c>
      <c r="I8" s="114"/>
      <c r="J8" s="114"/>
      <c r="K8" s="63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/>
      <c r="E16" s="155"/>
      <c r="F16" s="156">
        <f>B16+C16+D16+E16</f>
        <v>0</v>
      </c>
      <c r="G16" s="157">
        <f t="shared" ref="G16:G38" si="0">(F16*A16)</f>
        <v>0</v>
      </c>
    </row>
    <row r="17" spans="1:7" x14ac:dyDescent="0.25">
      <c r="A17" s="63">
        <v>20</v>
      </c>
      <c r="B17" s="158"/>
      <c r="C17" s="155"/>
      <c r="D17" s="155">
        <v>254.6</v>
      </c>
      <c r="E17" s="155"/>
      <c r="F17" s="156">
        <f>B17+C17+D17+E17</f>
        <v>254.6</v>
      </c>
      <c r="G17" s="157">
        <f t="shared" si="0"/>
        <v>5092</v>
      </c>
    </row>
    <row r="18" spans="1:7" x14ac:dyDescent="0.25">
      <c r="A18" s="63">
        <v>25</v>
      </c>
      <c r="B18" s="155">
        <v>226.1</v>
      </c>
      <c r="C18" s="155"/>
      <c r="D18" s="155"/>
      <c r="E18" s="155"/>
      <c r="F18" s="156">
        <f>B18+C18+D18+E18</f>
        <v>226.1</v>
      </c>
      <c r="G18" s="157">
        <f t="shared" si="0"/>
        <v>5652.5</v>
      </c>
    </row>
    <row r="19" spans="1:7" x14ac:dyDescent="0.25">
      <c r="A19" s="63">
        <v>30</v>
      </c>
      <c r="B19" s="155">
        <v>170.2</v>
      </c>
      <c r="C19" s="155"/>
      <c r="D19" s="155"/>
      <c r="E19" s="155"/>
      <c r="F19" s="156">
        <f>B19+C19+D19+E19</f>
        <v>170.2</v>
      </c>
      <c r="G19" s="157">
        <f t="shared" si="0"/>
        <v>5106</v>
      </c>
    </row>
    <row r="20" spans="1:7" x14ac:dyDescent="0.25">
      <c r="A20" s="63">
        <v>35</v>
      </c>
      <c r="B20" s="155">
        <v>38.4</v>
      </c>
      <c r="C20" s="155"/>
      <c r="D20" s="155"/>
      <c r="E20" s="155"/>
      <c r="F20" s="156">
        <f t="shared" ref="F20:F38" si="1">(B20+C20+D20+E20)*2</f>
        <v>76.8</v>
      </c>
      <c r="G20" s="157">
        <f t="shared" si="0"/>
        <v>2688</v>
      </c>
    </row>
    <row r="21" spans="1:7" x14ac:dyDescent="0.25">
      <c r="A21" s="63">
        <v>40</v>
      </c>
      <c r="B21" s="155">
        <v>158.4</v>
      </c>
      <c r="C21" s="155"/>
      <c r="D21" s="155"/>
      <c r="E21" s="155"/>
      <c r="F21" s="156">
        <f t="shared" si="1"/>
        <v>316.8</v>
      </c>
      <c r="G21" s="157">
        <f t="shared" si="0"/>
        <v>12672</v>
      </c>
    </row>
    <row r="22" spans="1:7" x14ac:dyDescent="0.25">
      <c r="A22" s="63">
        <v>45</v>
      </c>
      <c r="B22" s="155">
        <v>50.8</v>
      </c>
      <c r="C22" s="155"/>
      <c r="D22" s="155"/>
      <c r="E22" s="155"/>
      <c r="F22" s="156">
        <f t="shared" si="1"/>
        <v>101.6</v>
      </c>
      <c r="G22" s="157">
        <f t="shared" si="0"/>
        <v>4572</v>
      </c>
    </row>
    <row r="23" spans="1:7" x14ac:dyDescent="0.25">
      <c r="A23" s="63">
        <v>50</v>
      </c>
      <c r="B23" s="155"/>
      <c r="C23" s="155"/>
      <c r="D23" s="155"/>
      <c r="E23" s="155"/>
      <c r="F23" s="156">
        <f t="shared" si="1"/>
        <v>0</v>
      </c>
      <c r="G23" s="157">
        <f t="shared" si="0"/>
        <v>0</v>
      </c>
    </row>
    <row r="24" spans="1:7" x14ac:dyDescent="0.25">
      <c r="A24" s="63">
        <v>55</v>
      </c>
      <c r="B24" s="155"/>
      <c r="C24" s="155"/>
      <c r="D24" s="155"/>
      <c r="E24" s="155"/>
      <c r="F24" s="156">
        <f t="shared" si="1"/>
        <v>0</v>
      </c>
      <c r="G24" s="157">
        <f t="shared" si="0"/>
        <v>0</v>
      </c>
    </row>
    <row r="25" spans="1:7" x14ac:dyDescent="0.25">
      <c r="A25" s="63">
        <v>60</v>
      </c>
      <c r="B25" s="155"/>
      <c r="C25" s="155"/>
      <c r="D25" s="155"/>
      <c r="E25" s="155"/>
      <c r="F25" s="156">
        <f t="shared" si="1"/>
        <v>0</v>
      </c>
      <c r="G25" s="157">
        <f t="shared" si="0"/>
        <v>0</v>
      </c>
    </row>
    <row r="26" spans="1:7" x14ac:dyDescent="0.25">
      <c r="A26" s="63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63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63">
        <v>75</v>
      </c>
      <c r="B28" s="155"/>
      <c r="C28" s="155"/>
      <c r="D28" s="155"/>
      <c r="E28" s="155"/>
      <c r="F28" s="156">
        <f t="shared" si="1"/>
        <v>0</v>
      </c>
      <c r="G28" s="157">
        <f t="shared" si="0"/>
        <v>0</v>
      </c>
    </row>
    <row r="29" spans="1:7" x14ac:dyDescent="0.25">
      <c r="A29" s="63">
        <v>80</v>
      </c>
      <c r="B29" s="155"/>
      <c r="C29" s="155"/>
      <c r="D29" s="155"/>
      <c r="E29" s="155"/>
      <c r="F29" s="156">
        <f t="shared" si="1"/>
        <v>0</v>
      </c>
      <c r="G29" s="157">
        <f t="shared" si="0"/>
        <v>0</v>
      </c>
    </row>
    <row r="30" spans="1:7" x14ac:dyDescent="0.25">
      <c r="A30" s="63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63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63">
        <v>95</v>
      </c>
      <c r="B32" s="155"/>
      <c r="C32" s="155"/>
      <c r="D32" s="155"/>
      <c r="E32" s="155"/>
      <c r="F32" s="156">
        <f t="shared" si="1"/>
        <v>0</v>
      </c>
      <c r="G32" s="157">
        <f t="shared" si="0"/>
        <v>0</v>
      </c>
    </row>
    <row r="33" spans="1:15" x14ac:dyDescent="0.25">
      <c r="A33" s="63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63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63">
        <v>110</v>
      </c>
      <c r="B35" s="155"/>
      <c r="C35" s="155"/>
      <c r="D35" s="155"/>
      <c r="E35" s="155"/>
      <c r="F35" s="156">
        <f t="shared" si="1"/>
        <v>0</v>
      </c>
      <c r="G35" s="157">
        <f t="shared" si="0"/>
        <v>0</v>
      </c>
    </row>
    <row r="36" spans="1:15" x14ac:dyDescent="0.25">
      <c r="A36" s="63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63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63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160">
        <f>SUM(B16:B38)</f>
        <v>643.89999999999986</v>
      </c>
      <c r="C39" s="160">
        <f>SUM(C16:C38)</f>
        <v>0</v>
      </c>
      <c r="D39" s="160">
        <f>SUM(D16:D38)</f>
        <v>254.6</v>
      </c>
      <c r="E39" s="160">
        <f>SUM(E16:E38)</f>
        <v>0</v>
      </c>
      <c r="F39" s="161"/>
      <c r="G39" s="162"/>
      <c r="H39" s="138"/>
      <c r="I39" s="138"/>
      <c r="J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63"/>
      <c r="C41" s="63"/>
      <c r="E41" s="63"/>
      <c r="F41" s="122" t="s">
        <v>66</v>
      </c>
      <c r="G41" s="164">
        <f>SUM(G16:G38)</f>
        <v>35782.5</v>
      </c>
      <c r="J41" s="165" t="s">
        <v>96</v>
      </c>
      <c r="M41" s="166">
        <v>397.43</v>
      </c>
      <c r="N41" s="167">
        <v>2</v>
      </c>
    </row>
    <row r="42" spans="1:15" x14ac:dyDescent="0.25">
      <c r="B42" s="63"/>
      <c r="C42" s="63"/>
      <c r="E42" s="63"/>
      <c r="F42" s="122" t="s">
        <v>67</v>
      </c>
      <c r="G42" s="164">
        <f>(G41/3600)</f>
        <v>9.9395833333333332</v>
      </c>
      <c r="I42">
        <f>(G42*M42)</f>
        <v>1975.1443020833333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1975.1443020833333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>
        <f>(G43*F8)</f>
        <v>7900.5772083333331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25" right="0.25" top="1" bottom="1" header="0.5" footer="0.5"/>
  <pageSetup paperSize="9" orientation="portrait" r:id="rId1"/>
  <headerFooter alignWithMargins="0">
    <oddFooter>&amp;C&amp;P
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28" zoomScaleNormal="100" workbookViewId="0">
      <selection activeCell="B25" sqref="B25"/>
    </sheetView>
  </sheetViews>
  <sheetFormatPr defaultRowHeight="15" x14ac:dyDescent="0.25"/>
  <cols>
    <col min="1" max="1" width="11.7109375" customWidth="1"/>
    <col min="2" max="2" width="12.7109375" customWidth="1"/>
    <col min="3" max="3" width="11.7109375" customWidth="1"/>
    <col min="4" max="4" width="12.140625" customWidth="1"/>
    <col min="5" max="5" width="13.140625" customWidth="1"/>
    <col min="6" max="6" width="13.7109375" customWidth="1"/>
    <col min="7" max="7" width="13.42578125" customWidth="1"/>
    <col min="12" max="12" width="14.85546875" customWidth="1"/>
  </cols>
  <sheetData>
    <row r="1" spans="1:15" ht="15.75" x14ac:dyDescent="0.25">
      <c r="B1" s="63"/>
      <c r="D1" s="107" t="s">
        <v>38</v>
      </c>
      <c r="E1" s="63"/>
      <c r="F1" s="108"/>
    </row>
    <row r="2" spans="1:15" x14ac:dyDescent="0.25">
      <c r="B2" s="109"/>
      <c r="D2" s="63"/>
      <c r="E2" s="63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35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63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t="s">
        <v>45</v>
      </c>
      <c r="B7" s="129" t="s">
        <v>100</v>
      </c>
      <c r="C7" s="130"/>
      <c r="D7" s="131"/>
      <c r="E7" s="132" t="s">
        <v>46</v>
      </c>
      <c r="F7" s="133">
        <v>14</v>
      </c>
      <c r="I7" s="114"/>
      <c r="J7" s="114"/>
      <c r="K7" s="63"/>
    </row>
    <row r="8" spans="1:15" x14ac:dyDescent="0.25">
      <c r="A8" s="134" t="s">
        <v>47</v>
      </c>
      <c r="B8" s="63"/>
      <c r="C8" s="63"/>
      <c r="D8" s="63"/>
      <c r="E8" s="63"/>
      <c r="F8" s="135">
        <v>12.6</v>
      </c>
      <c r="G8" s="108" t="s">
        <v>48</v>
      </c>
      <c r="I8" s="114"/>
      <c r="J8" s="114"/>
      <c r="K8" s="63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/>
      <c r="E16" s="155"/>
      <c r="F16" s="156">
        <f>B16+C16+D16+E16</f>
        <v>0</v>
      </c>
      <c r="G16" s="157">
        <f t="shared" ref="G16:G38" si="0">(F16*A16)</f>
        <v>0</v>
      </c>
    </row>
    <row r="17" spans="1:7" x14ac:dyDescent="0.25">
      <c r="A17" s="63">
        <v>20</v>
      </c>
      <c r="B17" s="158">
        <v>38.1</v>
      </c>
      <c r="C17" s="155"/>
      <c r="D17" s="155">
        <v>347</v>
      </c>
      <c r="E17" s="155">
        <v>124.7</v>
      </c>
      <c r="F17" s="156">
        <f>B17+C17+D17+E17</f>
        <v>509.8</v>
      </c>
      <c r="G17" s="157">
        <f t="shared" si="0"/>
        <v>10196</v>
      </c>
    </row>
    <row r="18" spans="1:7" x14ac:dyDescent="0.25">
      <c r="A18" s="63">
        <v>25</v>
      </c>
      <c r="B18" s="155"/>
      <c r="C18" s="155"/>
      <c r="D18" s="155">
        <v>60.3</v>
      </c>
      <c r="E18" s="155"/>
      <c r="F18" s="156">
        <f>B18+C18+D18+E18</f>
        <v>60.3</v>
      </c>
      <c r="G18" s="157">
        <f t="shared" si="0"/>
        <v>1507.5</v>
      </c>
    </row>
    <row r="19" spans="1:7" x14ac:dyDescent="0.25">
      <c r="A19" s="63">
        <v>30</v>
      </c>
      <c r="B19" s="155">
        <v>104.1</v>
      </c>
      <c r="C19" s="155"/>
      <c r="D19" s="155"/>
      <c r="E19" s="155">
        <v>42.7</v>
      </c>
      <c r="F19" s="156">
        <f>B19+C19+D19+E19</f>
        <v>146.80000000000001</v>
      </c>
      <c r="G19" s="157">
        <f t="shared" si="0"/>
        <v>4404</v>
      </c>
    </row>
    <row r="20" spans="1:7" x14ac:dyDescent="0.25">
      <c r="A20" s="63">
        <v>35</v>
      </c>
      <c r="B20" s="155">
        <v>39.6</v>
      </c>
      <c r="C20" s="155"/>
      <c r="D20" s="155"/>
      <c r="E20" s="155">
        <v>33.4</v>
      </c>
      <c r="F20" s="156">
        <f t="shared" ref="F20:F38" si="1">(B20+C20+D20+E20)*2</f>
        <v>146</v>
      </c>
      <c r="G20" s="157">
        <f t="shared" si="0"/>
        <v>5110</v>
      </c>
    </row>
    <row r="21" spans="1:7" x14ac:dyDescent="0.25">
      <c r="A21" s="63">
        <v>40</v>
      </c>
      <c r="B21" s="155"/>
      <c r="C21" s="155"/>
      <c r="D21" s="155"/>
      <c r="E21" s="155"/>
      <c r="F21" s="156">
        <f t="shared" si="1"/>
        <v>0</v>
      </c>
      <c r="G21" s="157">
        <f t="shared" si="0"/>
        <v>0</v>
      </c>
    </row>
    <row r="22" spans="1:7" x14ac:dyDescent="0.25">
      <c r="A22" s="63">
        <v>45</v>
      </c>
      <c r="B22" s="155">
        <v>45.1</v>
      </c>
      <c r="C22" s="155"/>
      <c r="D22" s="155"/>
      <c r="E22" s="155"/>
      <c r="F22" s="156">
        <f t="shared" si="1"/>
        <v>90.2</v>
      </c>
      <c r="G22" s="157">
        <f t="shared" si="0"/>
        <v>4059</v>
      </c>
    </row>
    <row r="23" spans="1:7" x14ac:dyDescent="0.25">
      <c r="A23" s="63">
        <v>50</v>
      </c>
      <c r="B23" s="155">
        <v>21.1</v>
      </c>
      <c r="C23" s="155"/>
      <c r="D23" s="155"/>
      <c r="E23" s="155"/>
      <c r="F23" s="156">
        <f t="shared" si="1"/>
        <v>42.2</v>
      </c>
      <c r="G23" s="157">
        <f t="shared" si="0"/>
        <v>2110</v>
      </c>
    </row>
    <row r="24" spans="1:7" x14ac:dyDescent="0.25">
      <c r="A24" s="63">
        <v>55</v>
      </c>
      <c r="B24" s="155">
        <v>18.2</v>
      </c>
      <c r="C24" s="155"/>
      <c r="D24" s="155"/>
      <c r="E24" s="155"/>
      <c r="F24" s="156">
        <f t="shared" si="1"/>
        <v>36.4</v>
      </c>
      <c r="G24" s="157">
        <f t="shared" si="0"/>
        <v>2002</v>
      </c>
    </row>
    <row r="25" spans="1:7" x14ac:dyDescent="0.25">
      <c r="A25" s="63">
        <v>60</v>
      </c>
      <c r="B25" s="155">
        <v>16.399999999999999</v>
      </c>
      <c r="C25" s="155"/>
      <c r="D25" s="155"/>
      <c r="E25" s="155"/>
      <c r="F25" s="156">
        <f t="shared" si="1"/>
        <v>32.799999999999997</v>
      </c>
      <c r="G25" s="157">
        <f t="shared" si="0"/>
        <v>1967.9999999999998</v>
      </c>
    </row>
    <row r="26" spans="1:7" x14ac:dyDescent="0.25">
      <c r="A26" s="63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63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63">
        <v>75</v>
      </c>
      <c r="B28" s="155"/>
      <c r="C28" s="155"/>
      <c r="D28" s="155"/>
      <c r="E28" s="155"/>
      <c r="F28" s="156">
        <f t="shared" si="1"/>
        <v>0</v>
      </c>
      <c r="G28" s="157">
        <f t="shared" si="0"/>
        <v>0</v>
      </c>
    </row>
    <row r="29" spans="1:7" x14ac:dyDescent="0.25">
      <c r="A29" s="63">
        <v>80</v>
      </c>
      <c r="B29" s="155"/>
      <c r="C29" s="155"/>
      <c r="D29" s="155"/>
      <c r="E29" s="155"/>
      <c r="F29" s="156">
        <f t="shared" si="1"/>
        <v>0</v>
      </c>
      <c r="G29" s="157">
        <f t="shared" si="0"/>
        <v>0</v>
      </c>
    </row>
    <row r="30" spans="1:7" x14ac:dyDescent="0.25">
      <c r="A30" s="63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63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63">
        <v>95</v>
      </c>
      <c r="B32" s="155"/>
      <c r="C32" s="155"/>
      <c r="D32" s="155"/>
      <c r="E32" s="155"/>
      <c r="F32" s="156">
        <f t="shared" si="1"/>
        <v>0</v>
      </c>
      <c r="G32" s="157">
        <f t="shared" si="0"/>
        <v>0</v>
      </c>
    </row>
    <row r="33" spans="1:15" x14ac:dyDescent="0.25">
      <c r="A33" s="63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63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63">
        <v>110</v>
      </c>
      <c r="B35" s="155"/>
      <c r="C35" s="155"/>
      <c r="D35" s="155"/>
      <c r="E35" s="155"/>
      <c r="F35" s="156">
        <f t="shared" si="1"/>
        <v>0</v>
      </c>
      <c r="G35" s="157">
        <f t="shared" si="0"/>
        <v>0</v>
      </c>
    </row>
    <row r="36" spans="1:15" x14ac:dyDescent="0.25">
      <c r="A36" s="63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63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63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208">
        <f>SUM(B16:B38)</f>
        <v>282.59999999999997</v>
      </c>
      <c r="C39" s="160">
        <f>SUM(C16:C38)</f>
        <v>0</v>
      </c>
      <c r="D39" s="160">
        <f>SUM(D16:D38)</f>
        <v>407.3</v>
      </c>
      <c r="E39" s="160">
        <f>SUM(E16:E38)</f>
        <v>200.8</v>
      </c>
      <c r="F39" s="161"/>
      <c r="G39" s="162"/>
      <c r="H39" s="138"/>
      <c r="I39" s="138"/>
      <c r="J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63"/>
      <c r="C41" s="63"/>
      <c r="E41" s="63"/>
      <c r="F41" s="122" t="s">
        <v>66</v>
      </c>
      <c r="G41" s="164">
        <f>SUM(G16:G38)</f>
        <v>31356.5</v>
      </c>
      <c r="J41" s="165" t="s">
        <v>96</v>
      </c>
      <c r="M41" s="166">
        <v>397.43</v>
      </c>
      <c r="N41" s="167">
        <v>2</v>
      </c>
    </row>
    <row r="42" spans="1:15" x14ac:dyDescent="0.25">
      <c r="B42" s="63"/>
      <c r="C42" s="63"/>
      <c r="E42" s="63"/>
      <c r="F42" s="122" t="s">
        <v>67</v>
      </c>
      <c r="G42" s="164">
        <f>(G41/3600)</f>
        <v>8.7101388888888884</v>
      </c>
      <c r="I42">
        <f>(G42*M42)</f>
        <v>1730.8352493055554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1730.8352493055554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>
        <f>(G43*F8)</f>
        <v>21808.524141249996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25" right="0.25" top="1" bottom="1" header="0.5" footer="0.5"/>
  <pageSetup paperSize="9" orientation="portrait" r:id="rId1"/>
  <headerFooter alignWithMargins="0">
    <oddFooter>&amp;C&amp;P
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25" zoomScaleNormal="100" workbookViewId="0">
      <selection activeCell="D28" sqref="D28"/>
    </sheetView>
  </sheetViews>
  <sheetFormatPr defaultRowHeight="15" x14ac:dyDescent="0.25"/>
  <cols>
    <col min="1" max="1" width="11.7109375" customWidth="1"/>
    <col min="2" max="2" width="12.7109375" customWidth="1"/>
    <col min="3" max="3" width="11.7109375" customWidth="1"/>
    <col min="4" max="4" width="12.140625" customWidth="1"/>
    <col min="5" max="5" width="13.140625" customWidth="1"/>
    <col min="6" max="6" width="13.7109375" customWidth="1"/>
    <col min="7" max="7" width="13.42578125" customWidth="1"/>
    <col min="12" max="12" width="14.85546875" customWidth="1"/>
  </cols>
  <sheetData>
    <row r="1" spans="1:15" ht="15.75" x14ac:dyDescent="0.25">
      <c r="B1" s="63"/>
      <c r="D1" s="107" t="s">
        <v>38</v>
      </c>
      <c r="E1" s="63"/>
      <c r="F1" s="108"/>
    </row>
    <row r="2" spans="1:15" x14ac:dyDescent="0.25">
      <c r="B2" s="109"/>
      <c r="D2" s="63"/>
      <c r="E2" s="63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35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63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t="s">
        <v>45</v>
      </c>
      <c r="B7" s="129" t="s">
        <v>103</v>
      </c>
      <c r="C7" s="130"/>
      <c r="D7" s="131"/>
      <c r="E7" s="132" t="s">
        <v>46</v>
      </c>
      <c r="F7" s="133">
        <v>16</v>
      </c>
      <c r="I7" s="114"/>
      <c r="J7" s="114"/>
      <c r="K7" s="63"/>
    </row>
    <row r="8" spans="1:15" x14ac:dyDescent="0.25">
      <c r="A8" s="134" t="s">
        <v>47</v>
      </c>
      <c r="B8" s="63"/>
      <c r="C8" s="63"/>
      <c r="D8" s="63"/>
      <c r="E8" s="63"/>
      <c r="F8" s="135">
        <v>20.6</v>
      </c>
      <c r="G8" s="108" t="s">
        <v>48</v>
      </c>
      <c r="I8" s="114"/>
      <c r="J8" s="114"/>
      <c r="K8" s="63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>
        <v>238</v>
      </c>
      <c r="E16" s="155"/>
      <c r="F16" s="156">
        <f>B16+C16+D16+E16</f>
        <v>238</v>
      </c>
      <c r="G16" s="157">
        <f t="shared" ref="G16:G38" si="0">(F16*A16)</f>
        <v>3570</v>
      </c>
    </row>
    <row r="17" spans="1:7" x14ac:dyDescent="0.25">
      <c r="A17" s="63">
        <v>20</v>
      </c>
      <c r="B17" s="158">
        <v>348.3</v>
      </c>
      <c r="C17" s="155"/>
      <c r="D17" s="155"/>
      <c r="E17" s="155"/>
      <c r="F17" s="156">
        <f>B17+C17+D17+E17</f>
        <v>348.3</v>
      </c>
      <c r="G17" s="157">
        <f t="shared" si="0"/>
        <v>6966</v>
      </c>
    </row>
    <row r="18" spans="1:7" x14ac:dyDescent="0.25">
      <c r="A18" s="63">
        <v>25</v>
      </c>
      <c r="B18" s="155">
        <v>65.3</v>
      </c>
      <c r="C18" s="155"/>
      <c r="D18" s="155">
        <v>32.5</v>
      </c>
      <c r="E18" s="155"/>
      <c r="F18" s="156">
        <f>B18+C18+D18+E18</f>
        <v>97.8</v>
      </c>
      <c r="G18" s="157">
        <f t="shared" si="0"/>
        <v>2445</v>
      </c>
    </row>
    <row r="19" spans="1:7" x14ac:dyDescent="0.25">
      <c r="A19" s="63">
        <v>30</v>
      </c>
      <c r="B19" s="155">
        <v>60.1</v>
      </c>
      <c r="C19" s="155"/>
      <c r="D19" s="155">
        <v>50.6</v>
      </c>
      <c r="E19" s="155"/>
      <c r="F19" s="156">
        <f>B19+C19+D19+E19</f>
        <v>110.7</v>
      </c>
      <c r="G19" s="157">
        <f t="shared" si="0"/>
        <v>3321</v>
      </c>
    </row>
    <row r="20" spans="1:7" x14ac:dyDescent="0.25">
      <c r="A20" s="63">
        <v>35</v>
      </c>
      <c r="B20" s="155">
        <v>34.200000000000003</v>
      </c>
      <c r="C20" s="155"/>
      <c r="D20" s="155"/>
      <c r="E20" s="155"/>
      <c r="F20" s="156">
        <f t="shared" ref="F20:F38" si="1">(B20+C20+D20+E20)*2</f>
        <v>68.400000000000006</v>
      </c>
      <c r="G20" s="157">
        <f t="shared" si="0"/>
        <v>2394</v>
      </c>
    </row>
    <row r="21" spans="1:7" x14ac:dyDescent="0.25">
      <c r="A21" s="63">
        <v>40</v>
      </c>
      <c r="B21" s="155">
        <v>61.1</v>
      </c>
      <c r="C21" s="155"/>
      <c r="D21" s="155"/>
      <c r="E21" s="155"/>
      <c r="F21" s="156">
        <f t="shared" si="1"/>
        <v>122.2</v>
      </c>
      <c r="G21" s="157">
        <f t="shared" si="0"/>
        <v>4888</v>
      </c>
    </row>
    <row r="22" spans="1:7" x14ac:dyDescent="0.25">
      <c r="A22" s="63">
        <v>45</v>
      </c>
      <c r="B22" s="155">
        <v>18.399999999999999</v>
      </c>
      <c r="C22" s="155"/>
      <c r="D22" s="155"/>
      <c r="E22" s="155"/>
      <c r="F22" s="156">
        <f t="shared" si="1"/>
        <v>36.799999999999997</v>
      </c>
      <c r="G22" s="157">
        <f t="shared" si="0"/>
        <v>1655.9999999999998</v>
      </c>
    </row>
    <row r="23" spans="1:7" x14ac:dyDescent="0.25">
      <c r="A23" s="63">
        <v>50</v>
      </c>
      <c r="B23" s="155">
        <v>30.3</v>
      </c>
      <c r="C23" s="155"/>
      <c r="D23" s="155"/>
      <c r="E23" s="155"/>
      <c r="F23" s="156">
        <f t="shared" si="1"/>
        <v>60.6</v>
      </c>
      <c r="G23" s="157">
        <f t="shared" si="0"/>
        <v>3030</v>
      </c>
    </row>
    <row r="24" spans="1:7" x14ac:dyDescent="0.25">
      <c r="A24" s="63">
        <v>55</v>
      </c>
      <c r="B24" s="155">
        <v>19.8</v>
      </c>
      <c r="C24" s="155"/>
      <c r="D24" s="155"/>
      <c r="E24" s="155"/>
      <c r="F24" s="156">
        <f t="shared" si="1"/>
        <v>39.6</v>
      </c>
      <c r="G24" s="157">
        <f t="shared" si="0"/>
        <v>2178</v>
      </c>
    </row>
    <row r="25" spans="1:7" x14ac:dyDescent="0.25">
      <c r="A25" s="63">
        <v>60</v>
      </c>
      <c r="B25" s="155">
        <v>3.8</v>
      </c>
      <c r="C25" s="155"/>
      <c r="D25" s="155"/>
      <c r="E25" s="155"/>
      <c r="F25" s="156">
        <f t="shared" si="1"/>
        <v>7.6</v>
      </c>
      <c r="G25" s="157">
        <f t="shared" si="0"/>
        <v>456</v>
      </c>
    </row>
    <row r="26" spans="1:7" x14ac:dyDescent="0.25">
      <c r="A26" s="63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63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63">
        <v>75</v>
      </c>
      <c r="B28" s="155">
        <v>2.6</v>
      </c>
      <c r="C28" s="155"/>
      <c r="D28" s="155"/>
      <c r="E28" s="155"/>
      <c r="F28" s="156">
        <f t="shared" si="1"/>
        <v>5.2</v>
      </c>
      <c r="G28" s="157">
        <f t="shared" si="0"/>
        <v>390</v>
      </c>
    </row>
    <row r="29" spans="1:7" x14ac:dyDescent="0.25">
      <c r="A29" s="63">
        <v>80</v>
      </c>
      <c r="B29" s="155">
        <v>6</v>
      </c>
      <c r="C29" s="155"/>
      <c r="D29" s="155"/>
      <c r="E29" s="155"/>
      <c r="F29" s="156">
        <f t="shared" si="1"/>
        <v>12</v>
      </c>
      <c r="G29" s="157">
        <f t="shared" si="0"/>
        <v>960</v>
      </c>
    </row>
    <row r="30" spans="1:7" x14ac:dyDescent="0.25">
      <c r="A30" s="63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63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63">
        <v>95</v>
      </c>
      <c r="B32" s="155">
        <v>1.5</v>
      </c>
      <c r="C32" s="155"/>
      <c r="D32" s="155"/>
      <c r="E32" s="155"/>
      <c r="F32" s="156">
        <f t="shared" si="1"/>
        <v>3</v>
      </c>
      <c r="G32" s="157">
        <f t="shared" si="0"/>
        <v>285</v>
      </c>
    </row>
    <row r="33" spans="1:15" x14ac:dyDescent="0.25">
      <c r="A33" s="63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63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63">
        <v>110</v>
      </c>
      <c r="B35" s="155">
        <v>1.2</v>
      </c>
      <c r="C35" s="155"/>
      <c r="D35" s="155"/>
      <c r="E35" s="155"/>
      <c r="F35" s="156">
        <f t="shared" si="1"/>
        <v>2.4</v>
      </c>
      <c r="G35" s="157">
        <f t="shared" si="0"/>
        <v>264</v>
      </c>
    </row>
    <row r="36" spans="1:15" x14ac:dyDescent="0.25">
      <c r="A36" s="63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63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63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160">
        <f>SUM(B16:B38)</f>
        <v>652.59999999999991</v>
      </c>
      <c r="C39" s="160">
        <f>SUM(C16:C38)</f>
        <v>0</v>
      </c>
      <c r="D39" s="160">
        <f>SUM(D16:D38)</f>
        <v>321.10000000000002</v>
      </c>
      <c r="E39" s="160">
        <f>SUM(E16:E38)</f>
        <v>0</v>
      </c>
      <c r="F39" s="161"/>
      <c r="G39" s="162"/>
      <c r="H39" s="138"/>
      <c r="I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63"/>
      <c r="C41" s="63"/>
      <c r="E41" s="63"/>
      <c r="F41" s="122" t="s">
        <v>66</v>
      </c>
      <c r="G41" s="164">
        <f>SUM(G16:G38)</f>
        <v>32803</v>
      </c>
      <c r="J41" s="165" t="s">
        <v>96</v>
      </c>
      <c r="M41" s="166">
        <v>397.43</v>
      </c>
      <c r="N41" s="167">
        <v>2</v>
      </c>
    </row>
    <row r="42" spans="1:15" x14ac:dyDescent="0.25">
      <c r="B42" s="63"/>
      <c r="C42" s="63"/>
      <c r="E42" s="63"/>
      <c r="F42" s="122" t="s">
        <v>67</v>
      </c>
      <c r="G42" s="164">
        <f>(G41/3600)</f>
        <v>9.1119444444444451</v>
      </c>
      <c r="I42">
        <f>(G42*M42)</f>
        <v>1810.6800402777778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1810.6800402777778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>
        <f>(G43*F8)</f>
        <v>37300.008829722225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25" right="0.25" top="1" bottom="1" header="0.5" footer="0.5"/>
  <pageSetup paperSize="9" orientation="portrait" r:id="rId1"/>
  <headerFooter alignWithMargins="0">
    <oddFooter>&amp;C&amp;P
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22" workbookViewId="0">
      <selection activeCell="D21" sqref="D21"/>
    </sheetView>
  </sheetViews>
  <sheetFormatPr defaultRowHeight="15" x14ac:dyDescent="0.25"/>
  <cols>
    <col min="1" max="1" width="11.7109375" style="223" customWidth="1"/>
    <col min="2" max="2" width="12.7109375" style="223" customWidth="1"/>
    <col min="3" max="3" width="11.7109375" style="223" customWidth="1"/>
    <col min="4" max="4" width="12.140625" style="223" customWidth="1"/>
    <col min="5" max="5" width="13.140625" style="223" customWidth="1"/>
    <col min="6" max="6" width="13.7109375" style="223" customWidth="1"/>
    <col min="7" max="7" width="13.42578125" style="223" customWidth="1"/>
    <col min="8" max="11" width="9.140625" style="223"/>
    <col min="12" max="12" width="14.85546875" style="223" customWidth="1"/>
    <col min="13" max="16384" width="9.140625" style="223"/>
  </cols>
  <sheetData>
    <row r="1" spans="1:15" ht="15.75" x14ac:dyDescent="0.25">
      <c r="B1" s="225"/>
      <c r="D1" s="107" t="s">
        <v>38</v>
      </c>
      <c r="E1" s="225"/>
      <c r="F1" s="108"/>
    </row>
    <row r="2" spans="1:15" x14ac:dyDescent="0.25">
      <c r="B2" s="109"/>
      <c r="D2" s="225"/>
      <c r="E2" s="225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224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225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s="223" t="s">
        <v>45</v>
      </c>
      <c r="B7" s="129" t="s">
        <v>103</v>
      </c>
      <c r="C7" s="130"/>
      <c r="D7" s="131"/>
      <c r="E7" s="132" t="s">
        <v>46</v>
      </c>
      <c r="F7" s="133">
        <v>26</v>
      </c>
      <c r="I7" s="114"/>
      <c r="J7" s="114"/>
      <c r="K7" s="225"/>
    </row>
    <row r="8" spans="1:15" x14ac:dyDescent="0.25">
      <c r="A8" s="134" t="s">
        <v>47</v>
      </c>
      <c r="B8" s="225"/>
      <c r="C8" s="225"/>
      <c r="D8" s="225"/>
      <c r="E8" s="225"/>
      <c r="F8" s="135">
        <v>4.5</v>
      </c>
      <c r="G8" s="108" t="s">
        <v>48</v>
      </c>
      <c r="I8" s="114"/>
      <c r="J8" s="114"/>
      <c r="K8" s="225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/>
      <c r="E16" s="155"/>
      <c r="F16" s="156">
        <f>B16+C16+D16+E16</f>
        <v>0</v>
      </c>
      <c r="G16" s="157">
        <f t="shared" ref="G16:G38" si="0">(F16*A16)</f>
        <v>0</v>
      </c>
    </row>
    <row r="17" spans="1:7" x14ac:dyDescent="0.25">
      <c r="A17" s="225">
        <v>20</v>
      </c>
      <c r="B17" s="158"/>
      <c r="C17" s="155"/>
      <c r="D17" s="155">
        <v>150.4</v>
      </c>
      <c r="E17" s="155"/>
      <c r="F17" s="156">
        <f>B17+C17+D17+E17</f>
        <v>150.4</v>
      </c>
      <c r="G17" s="157">
        <f t="shared" si="0"/>
        <v>3008</v>
      </c>
    </row>
    <row r="18" spans="1:7" x14ac:dyDescent="0.25">
      <c r="A18" s="225">
        <v>25</v>
      </c>
      <c r="B18" s="155"/>
      <c r="C18" s="155"/>
      <c r="D18" s="155"/>
      <c r="E18" s="155"/>
      <c r="F18" s="156">
        <f>B18+C18+D18+E18</f>
        <v>0</v>
      </c>
      <c r="G18" s="157">
        <f t="shared" si="0"/>
        <v>0</v>
      </c>
    </row>
    <row r="19" spans="1:7" x14ac:dyDescent="0.25">
      <c r="A19" s="225">
        <v>30</v>
      </c>
      <c r="B19" s="155">
        <v>31.6</v>
      </c>
      <c r="C19" s="155"/>
      <c r="D19" s="155"/>
      <c r="E19" s="155"/>
      <c r="F19" s="156">
        <f>B19+C19+D19+E19</f>
        <v>31.6</v>
      </c>
      <c r="G19" s="157">
        <f t="shared" si="0"/>
        <v>948</v>
      </c>
    </row>
    <row r="20" spans="1:7" x14ac:dyDescent="0.25">
      <c r="A20" s="225">
        <v>35</v>
      </c>
      <c r="B20" s="155">
        <v>48.2</v>
      </c>
      <c r="C20" s="155"/>
      <c r="D20" s="155">
        <v>44.8</v>
      </c>
      <c r="E20" s="155"/>
      <c r="F20" s="156">
        <f t="shared" ref="F20:F38" si="1">(B20+C20+D20+E20)*2</f>
        <v>186</v>
      </c>
      <c r="G20" s="157">
        <f t="shared" si="0"/>
        <v>6510</v>
      </c>
    </row>
    <row r="21" spans="1:7" x14ac:dyDescent="0.25">
      <c r="A21" s="225">
        <v>40</v>
      </c>
      <c r="B21" s="155"/>
      <c r="C21" s="155"/>
      <c r="D21" s="155"/>
      <c r="E21" s="155"/>
      <c r="F21" s="156">
        <f t="shared" si="1"/>
        <v>0</v>
      </c>
      <c r="G21" s="157">
        <f t="shared" si="0"/>
        <v>0</v>
      </c>
    </row>
    <row r="22" spans="1:7" x14ac:dyDescent="0.25">
      <c r="A22" s="225">
        <v>45</v>
      </c>
      <c r="B22" s="155"/>
      <c r="C22" s="155"/>
      <c r="D22" s="155"/>
      <c r="E22" s="155"/>
      <c r="F22" s="156">
        <f t="shared" si="1"/>
        <v>0</v>
      </c>
      <c r="G22" s="157">
        <f t="shared" si="0"/>
        <v>0</v>
      </c>
    </row>
    <row r="23" spans="1:7" x14ac:dyDescent="0.25">
      <c r="A23" s="225">
        <v>50</v>
      </c>
      <c r="B23" s="155"/>
      <c r="C23" s="155"/>
      <c r="D23" s="155"/>
      <c r="E23" s="155"/>
      <c r="F23" s="156">
        <f t="shared" si="1"/>
        <v>0</v>
      </c>
      <c r="G23" s="157">
        <f t="shared" si="0"/>
        <v>0</v>
      </c>
    </row>
    <row r="24" spans="1:7" x14ac:dyDescent="0.25">
      <c r="A24" s="225">
        <v>55</v>
      </c>
      <c r="B24" s="155">
        <v>36.200000000000003</v>
      </c>
      <c r="C24" s="155"/>
      <c r="D24" s="155"/>
      <c r="E24" s="155"/>
      <c r="F24" s="156">
        <f t="shared" si="1"/>
        <v>72.400000000000006</v>
      </c>
      <c r="G24" s="157">
        <f t="shared" si="0"/>
        <v>3982.0000000000005</v>
      </c>
    </row>
    <row r="25" spans="1:7" x14ac:dyDescent="0.25">
      <c r="A25" s="225">
        <v>60</v>
      </c>
      <c r="B25" s="155">
        <v>14.1</v>
      </c>
      <c r="C25" s="155"/>
      <c r="D25" s="155"/>
      <c r="E25" s="155"/>
      <c r="F25" s="156">
        <f t="shared" si="1"/>
        <v>28.2</v>
      </c>
      <c r="G25" s="157">
        <f t="shared" si="0"/>
        <v>1692</v>
      </c>
    </row>
    <row r="26" spans="1:7" x14ac:dyDescent="0.25">
      <c r="A26" s="225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225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225">
        <v>75</v>
      </c>
      <c r="B28" s="155"/>
      <c r="C28" s="155"/>
      <c r="D28" s="155"/>
      <c r="E28" s="155"/>
      <c r="F28" s="156">
        <f t="shared" si="1"/>
        <v>0</v>
      </c>
      <c r="G28" s="157">
        <f t="shared" si="0"/>
        <v>0</v>
      </c>
    </row>
    <row r="29" spans="1:7" x14ac:dyDescent="0.25">
      <c r="A29" s="225">
        <v>80</v>
      </c>
      <c r="B29" s="155"/>
      <c r="C29" s="155"/>
      <c r="D29" s="155"/>
      <c r="E29" s="155"/>
      <c r="F29" s="156">
        <f t="shared" si="1"/>
        <v>0</v>
      </c>
      <c r="G29" s="157">
        <f t="shared" si="0"/>
        <v>0</v>
      </c>
    </row>
    <row r="30" spans="1:7" x14ac:dyDescent="0.25">
      <c r="A30" s="225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225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225">
        <v>95</v>
      </c>
      <c r="B32" s="155"/>
      <c r="C32" s="155"/>
      <c r="D32" s="155"/>
      <c r="E32" s="155"/>
      <c r="F32" s="156">
        <f t="shared" si="1"/>
        <v>0</v>
      </c>
      <c r="G32" s="157">
        <f t="shared" si="0"/>
        <v>0</v>
      </c>
    </row>
    <row r="33" spans="1:15" x14ac:dyDescent="0.25">
      <c r="A33" s="225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225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225">
        <v>110</v>
      </c>
      <c r="B35" s="155"/>
      <c r="C35" s="155"/>
      <c r="D35" s="155"/>
      <c r="E35" s="155"/>
      <c r="F35" s="156">
        <f t="shared" si="1"/>
        <v>0</v>
      </c>
      <c r="G35" s="157">
        <f t="shared" si="0"/>
        <v>0</v>
      </c>
    </row>
    <row r="36" spans="1:15" x14ac:dyDescent="0.25">
      <c r="A36" s="225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225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225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160">
        <f>SUM(B16:B38)</f>
        <v>130.10000000000002</v>
      </c>
      <c r="C39" s="160">
        <f>SUM(C16:C38)</f>
        <v>0</v>
      </c>
      <c r="D39" s="160">
        <f>SUM(D16:D38)</f>
        <v>195.2</v>
      </c>
      <c r="E39" s="160">
        <f>SUM(E16:E38)</f>
        <v>0</v>
      </c>
      <c r="F39" s="161"/>
      <c r="G39" s="162"/>
      <c r="H39" s="138"/>
      <c r="I39" s="138"/>
      <c r="J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225"/>
      <c r="C41" s="225"/>
      <c r="E41" s="225"/>
      <c r="F41" s="122" t="s">
        <v>66</v>
      </c>
      <c r="G41" s="164">
        <f>SUM(G16:G38)</f>
        <v>16140</v>
      </c>
      <c r="J41" s="165" t="s">
        <v>96</v>
      </c>
      <c r="M41" s="166">
        <v>397.43</v>
      </c>
      <c r="N41" s="167">
        <v>2</v>
      </c>
    </row>
    <row r="42" spans="1:15" x14ac:dyDescent="0.25">
      <c r="B42" s="225"/>
      <c r="C42" s="225"/>
      <c r="E42" s="225"/>
      <c r="F42" s="122" t="s">
        <v>67</v>
      </c>
      <c r="G42" s="164">
        <f>(G41/3600)</f>
        <v>4.4833333333333334</v>
      </c>
      <c r="I42" s="223">
        <f>(G42*M42)</f>
        <v>890.90558333333331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890.90558333333331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>
        <f>(G43*F8)</f>
        <v>4009.0751249999998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F9" sqref="F9"/>
    </sheetView>
  </sheetViews>
  <sheetFormatPr defaultRowHeight="15" x14ac:dyDescent="0.25"/>
  <cols>
    <col min="1" max="1" width="11.7109375" style="223" customWidth="1"/>
    <col min="2" max="2" width="12.7109375" style="223" customWidth="1"/>
    <col min="3" max="3" width="11.7109375" style="223" customWidth="1"/>
    <col min="4" max="4" width="12.140625" style="223" customWidth="1"/>
    <col min="5" max="5" width="13.140625" style="223" customWidth="1"/>
    <col min="6" max="6" width="13.7109375" style="223" customWidth="1"/>
    <col min="7" max="7" width="13.42578125" style="223" customWidth="1"/>
    <col min="8" max="11" width="9.140625" style="223"/>
    <col min="12" max="12" width="14.85546875" style="223" customWidth="1"/>
    <col min="13" max="16384" width="9.140625" style="223"/>
  </cols>
  <sheetData>
    <row r="1" spans="1:15" ht="15.75" x14ac:dyDescent="0.25">
      <c r="B1" s="225"/>
      <c r="D1" s="107" t="s">
        <v>38</v>
      </c>
      <c r="E1" s="225"/>
      <c r="F1" s="108"/>
    </row>
    <row r="2" spans="1:15" x14ac:dyDescent="0.25">
      <c r="B2" s="109"/>
      <c r="D2" s="225"/>
      <c r="E2" s="225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224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225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s="223" t="s">
        <v>45</v>
      </c>
      <c r="B7" s="129" t="s">
        <v>71</v>
      </c>
      <c r="C7" s="130"/>
      <c r="D7" s="131"/>
      <c r="E7" s="132" t="s">
        <v>46</v>
      </c>
      <c r="F7" s="133" t="s">
        <v>71</v>
      </c>
      <c r="I7" s="114"/>
      <c r="J7" s="114"/>
      <c r="K7" s="225"/>
    </row>
    <row r="8" spans="1:15" x14ac:dyDescent="0.25">
      <c r="A8" s="134" t="s">
        <v>47</v>
      </c>
      <c r="B8" s="225"/>
      <c r="C8" s="225"/>
      <c r="D8" s="225"/>
      <c r="E8" s="225"/>
      <c r="F8" s="135" t="s">
        <v>71</v>
      </c>
      <c r="G8" s="108" t="s">
        <v>48</v>
      </c>
      <c r="I8" s="114"/>
      <c r="J8" s="114"/>
      <c r="K8" s="225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/>
      <c r="E16" s="155"/>
      <c r="F16" s="156">
        <f>B16+C16+D16+E16</f>
        <v>0</v>
      </c>
      <c r="G16" s="157">
        <f t="shared" ref="G16:G38" si="0">(F16*A16)</f>
        <v>0</v>
      </c>
    </row>
    <row r="17" spans="1:7" x14ac:dyDescent="0.25">
      <c r="A17" s="225">
        <v>20</v>
      </c>
      <c r="B17" s="158"/>
      <c r="C17" s="155"/>
      <c r="D17" s="155"/>
      <c r="E17" s="155"/>
      <c r="F17" s="156">
        <f>B17+C17+D17+E17</f>
        <v>0</v>
      </c>
      <c r="G17" s="157">
        <f t="shared" si="0"/>
        <v>0</v>
      </c>
    </row>
    <row r="18" spans="1:7" x14ac:dyDescent="0.25">
      <c r="A18" s="225">
        <v>25</v>
      </c>
      <c r="B18" s="155"/>
      <c r="C18" s="155"/>
      <c r="D18" s="155"/>
      <c r="E18" s="155"/>
      <c r="F18" s="156">
        <f>B18+C18+D18+E18</f>
        <v>0</v>
      </c>
      <c r="G18" s="157">
        <f t="shared" si="0"/>
        <v>0</v>
      </c>
    </row>
    <row r="19" spans="1:7" x14ac:dyDescent="0.25">
      <c r="A19" s="225">
        <v>30</v>
      </c>
      <c r="B19" s="155"/>
      <c r="C19" s="155"/>
      <c r="D19" s="155"/>
      <c r="E19" s="155"/>
      <c r="F19" s="156">
        <f>B19+C19+D19+E19</f>
        <v>0</v>
      </c>
      <c r="G19" s="157">
        <f t="shared" si="0"/>
        <v>0</v>
      </c>
    </row>
    <row r="20" spans="1:7" x14ac:dyDescent="0.25">
      <c r="A20" s="225">
        <v>35</v>
      </c>
      <c r="B20" s="155"/>
      <c r="C20" s="155"/>
      <c r="D20" s="155"/>
      <c r="E20" s="155"/>
      <c r="F20" s="156">
        <f t="shared" ref="F20:F38" si="1">(B20+C20+D20+E20)*2</f>
        <v>0</v>
      </c>
      <c r="G20" s="157">
        <f t="shared" si="0"/>
        <v>0</v>
      </c>
    </row>
    <row r="21" spans="1:7" x14ac:dyDescent="0.25">
      <c r="A21" s="225">
        <v>40</v>
      </c>
      <c r="B21" s="155"/>
      <c r="C21" s="155"/>
      <c r="D21" s="155"/>
      <c r="E21" s="155"/>
      <c r="F21" s="156">
        <f t="shared" si="1"/>
        <v>0</v>
      </c>
      <c r="G21" s="157">
        <f t="shared" si="0"/>
        <v>0</v>
      </c>
    </row>
    <row r="22" spans="1:7" x14ac:dyDescent="0.25">
      <c r="A22" s="225">
        <v>45</v>
      </c>
      <c r="B22" s="155"/>
      <c r="C22" s="155"/>
      <c r="D22" s="155"/>
      <c r="E22" s="155"/>
      <c r="F22" s="156">
        <f t="shared" si="1"/>
        <v>0</v>
      </c>
      <c r="G22" s="157">
        <f t="shared" si="0"/>
        <v>0</v>
      </c>
    </row>
    <row r="23" spans="1:7" x14ac:dyDescent="0.25">
      <c r="A23" s="225">
        <v>50</v>
      </c>
      <c r="B23" s="155"/>
      <c r="C23" s="155"/>
      <c r="D23" s="155"/>
      <c r="E23" s="155"/>
      <c r="F23" s="156">
        <f t="shared" si="1"/>
        <v>0</v>
      </c>
      <c r="G23" s="157">
        <f t="shared" si="0"/>
        <v>0</v>
      </c>
    </row>
    <row r="24" spans="1:7" x14ac:dyDescent="0.25">
      <c r="A24" s="225">
        <v>55</v>
      </c>
      <c r="B24" s="155"/>
      <c r="C24" s="155"/>
      <c r="D24" s="155"/>
      <c r="E24" s="155"/>
      <c r="F24" s="156">
        <f t="shared" si="1"/>
        <v>0</v>
      </c>
      <c r="G24" s="157">
        <f t="shared" si="0"/>
        <v>0</v>
      </c>
    </row>
    <row r="25" spans="1:7" x14ac:dyDescent="0.25">
      <c r="A25" s="225">
        <v>60</v>
      </c>
      <c r="B25" s="155"/>
      <c r="C25" s="155"/>
      <c r="D25" s="155"/>
      <c r="E25" s="155"/>
      <c r="F25" s="156">
        <f t="shared" si="1"/>
        <v>0</v>
      </c>
      <c r="G25" s="157">
        <f t="shared" si="0"/>
        <v>0</v>
      </c>
    </row>
    <row r="26" spans="1:7" x14ac:dyDescent="0.25">
      <c r="A26" s="225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225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225">
        <v>75</v>
      </c>
      <c r="B28" s="155"/>
      <c r="C28" s="155"/>
      <c r="D28" s="155"/>
      <c r="E28" s="155"/>
      <c r="F28" s="156">
        <f t="shared" si="1"/>
        <v>0</v>
      </c>
      <c r="G28" s="157">
        <f t="shared" si="0"/>
        <v>0</v>
      </c>
    </row>
    <row r="29" spans="1:7" x14ac:dyDescent="0.25">
      <c r="A29" s="225">
        <v>80</v>
      </c>
      <c r="B29" s="155"/>
      <c r="C29" s="155"/>
      <c r="D29" s="155"/>
      <c r="E29" s="155"/>
      <c r="F29" s="156">
        <f t="shared" si="1"/>
        <v>0</v>
      </c>
      <c r="G29" s="157">
        <f t="shared" si="0"/>
        <v>0</v>
      </c>
    </row>
    <row r="30" spans="1:7" x14ac:dyDescent="0.25">
      <c r="A30" s="225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225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225">
        <v>95</v>
      </c>
      <c r="B32" s="155"/>
      <c r="C32" s="155"/>
      <c r="D32" s="155"/>
      <c r="E32" s="155"/>
      <c r="F32" s="156">
        <f t="shared" si="1"/>
        <v>0</v>
      </c>
      <c r="G32" s="157">
        <f t="shared" si="0"/>
        <v>0</v>
      </c>
    </row>
    <row r="33" spans="1:15" x14ac:dyDescent="0.25">
      <c r="A33" s="225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225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225">
        <v>110</v>
      </c>
      <c r="B35" s="155"/>
      <c r="C35" s="155"/>
      <c r="D35" s="155"/>
      <c r="E35" s="155"/>
      <c r="F35" s="156">
        <f t="shared" si="1"/>
        <v>0</v>
      </c>
      <c r="G35" s="157">
        <f t="shared" si="0"/>
        <v>0</v>
      </c>
    </row>
    <row r="36" spans="1:15" x14ac:dyDescent="0.25">
      <c r="A36" s="225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225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225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160">
        <f>SUM(B16:B38)</f>
        <v>0</v>
      </c>
      <c r="C39" s="160">
        <f>SUM(C16:C38)</f>
        <v>0</v>
      </c>
      <c r="D39" s="160">
        <f>SUM(D16:D38)</f>
        <v>0</v>
      </c>
      <c r="E39" s="160">
        <f>SUM(E16:E38)</f>
        <v>0</v>
      </c>
      <c r="F39" s="161"/>
      <c r="G39" s="162"/>
      <c r="H39" s="138"/>
      <c r="I39" s="138"/>
      <c r="J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225"/>
      <c r="C41" s="225"/>
      <c r="E41" s="225"/>
      <c r="F41" s="122" t="s">
        <v>66</v>
      </c>
      <c r="G41" s="164">
        <f>SUM(G16:G38)</f>
        <v>0</v>
      </c>
      <c r="J41" s="165" t="s">
        <v>96</v>
      </c>
      <c r="M41" s="166">
        <v>397.43</v>
      </c>
      <c r="N41" s="167">
        <v>2</v>
      </c>
    </row>
    <row r="42" spans="1:15" x14ac:dyDescent="0.25">
      <c r="B42" s="225"/>
      <c r="C42" s="225"/>
      <c r="E42" s="225"/>
      <c r="F42" s="122" t="s">
        <v>67</v>
      </c>
      <c r="G42" s="164">
        <f>(G41/3600)</f>
        <v>0</v>
      </c>
      <c r="I42" s="223">
        <f>(G42*M42)</f>
        <v>0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600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 t="e">
        <f>(G43*F8)</f>
        <v>#VALUE!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F9" sqref="F9"/>
    </sheetView>
  </sheetViews>
  <sheetFormatPr defaultRowHeight="15" x14ac:dyDescent="0.25"/>
  <cols>
    <col min="1" max="1" width="11.7109375" style="223" customWidth="1"/>
    <col min="2" max="2" width="12.7109375" style="223" customWidth="1"/>
    <col min="3" max="3" width="11.7109375" style="223" customWidth="1"/>
    <col min="4" max="4" width="12.140625" style="223" customWidth="1"/>
    <col min="5" max="5" width="13.140625" style="223" customWidth="1"/>
    <col min="6" max="6" width="13.7109375" style="223" customWidth="1"/>
    <col min="7" max="7" width="13.42578125" style="223" customWidth="1"/>
    <col min="8" max="11" width="9.140625" style="223"/>
    <col min="12" max="12" width="14.85546875" style="223" customWidth="1"/>
    <col min="13" max="16384" width="9.140625" style="223"/>
  </cols>
  <sheetData>
    <row r="1" spans="1:15" ht="15.75" x14ac:dyDescent="0.25">
      <c r="B1" s="225"/>
      <c r="D1" s="107" t="s">
        <v>38</v>
      </c>
      <c r="E1" s="225"/>
      <c r="F1" s="108"/>
    </row>
    <row r="2" spans="1:15" x14ac:dyDescent="0.25">
      <c r="B2" s="109"/>
      <c r="D2" s="225"/>
      <c r="E2" s="225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224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225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s="223" t="s">
        <v>45</v>
      </c>
      <c r="B7" s="129" t="s">
        <v>71</v>
      </c>
      <c r="C7" s="130"/>
      <c r="D7" s="131"/>
      <c r="E7" s="132" t="s">
        <v>46</v>
      </c>
      <c r="F7" s="133" t="s">
        <v>71</v>
      </c>
      <c r="I7" s="114"/>
      <c r="J7" s="114"/>
      <c r="K7" s="225"/>
    </row>
    <row r="8" spans="1:15" x14ac:dyDescent="0.25">
      <c r="A8" s="134" t="s">
        <v>47</v>
      </c>
      <c r="B8" s="225"/>
      <c r="C8" s="225"/>
      <c r="D8" s="225"/>
      <c r="E8" s="225"/>
      <c r="F8" s="135" t="s">
        <v>71</v>
      </c>
      <c r="G8" s="108" t="s">
        <v>48</v>
      </c>
      <c r="I8" s="114"/>
      <c r="J8" s="114"/>
      <c r="K8" s="225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/>
      <c r="E16" s="155"/>
      <c r="F16" s="156">
        <f>B16+C16+D16+E16</f>
        <v>0</v>
      </c>
      <c r="G16" s="157">
        <f t="shared" ref="G16:G38" si="0">(F16*A16)</f>
        <v>0</v>
      </c>
    </row>
    <row r="17" spans="1:7" x14ac:dyDescent="0.25">
      <c r="A17" s="225">
        <v>20</v>
      </c>
      <c r="B17" s="158"/>
      <c r="C17" s="155"/>
      <c r="D17" s="155"/>
      <c r="E17" s="155"/>
      <c r="F17" s="156">
        <f>B17+C17+D17+E17</f>
        <v>0</v>
      </c>
      <c r="G17" s="157">
        <f t="shared" si="0"/>
        <v>0</v>
      </c>
    </row>
    <row r="18" spans="1:7" x14ac:dyDescent="0.25">
      <c r="A18" s="225">
        <v>25</v>
      </c>
      <c r="B18" s="155"/>
      <c r="C18" s="155"/>
      <c r="D18" s="155"/>
      <c r="E18" s="155"/>
      <c r="F18" s="156">
        <f>B18+C18+D18+E18</f>
        <v>0</v>
      </c>
      <c r="G18" s="157">
        <f t="shared" si="0"/>
        <v>0</v>
      </c>
    </row>
    <row r="19" spans="1:7" x14ac:dyDescent="0.25">
      <c r="A19" s="225">
        <v>30</v>
      </c>
      <c r="B19" s="155"/>
      <c r="C19" s="155"/>
      <c r="D19" s="155"/>
      <c r="E19" s="155"/>
      <c r="F19" s="156">
        <f>B19+C19+D19+E19</f>
        <v>0</v>
      </c>
      <c r="G19" s="157">
        <f t="shared" si="0"/>
        <v>0</v>
      </c>
    </row>
    <row r="20" spans="1:7" x14ac:dyDescent="0.25">
      <c r="A20" s="225">
        <v>35</v>
      </c>
      <c r="B20" s="155"/>
      <c r="C20" s="155"/>
      <c r="D20" s="155"/>
      <c r="E20" s="155"/>
      <c r="F20" s="156">
        <f t="shared" ref="F20:F38" si="1">(B20+C20+D20+E20)*2</f>
        <v>0</v>
      </c>
      <c r="G20" s="157">
        <f t="shared" si="0"/>
        <v>0</v>
      </c>
    </row>
    <row r="21" spans="1:7" x14ac:dyDescent="0.25">
      <c r="A21" s="225">
        <v>40</v>
      </c>
      <c r="B21" s="155"/>
      <c r="C21" s="155"/>
      <c r="D21" s="155"/>
      <c r="E21" s="155"/>
      <c r="F21" s="156">
        <f t="shared" si="1"/>
        <v>0</v>
      </c>
      <c r="G21" s="157">
        <f t="shared" si="0"/>
        <v>0</v>
      </c>
    </row>
    <row r="22" spans="1:7" x14ac:dyDescent="0.25">
      <c r="A22" s="225">
        <v>45</v>
      </c>
      <c r="B22" s="155"/>
      <c r="C22" s="155"/>
      <c r="D22" s="155"/>
      <c r="E22" s="155"/>
      <c r="F22" s="156">
        <f t="shared" si="1"/>
        <v>0</v>
      </c>
      <c r="G22" s="157">
        <f t="shared" si="0"/>
        <v>0</v>
      </c>
    </row>
    <row r="23" spans="1:7" x14ac:dyDescent="0.25">
      <c r="A23" s="225">
        <v>50</v>
      </c>
      <c r="B23" s="155"/>
      <c r="C23" s="155"/>
      <c r="D23" s="155"/>
      <c r="E23" s="155"/>
      <c r="F23" s="156">
        <f t="shared" si="1"/>
        <v>0</v>
      </c>
      <c r="G23" s="157">
        <f t="shared" si="0"/>
        <v>0</v>
      </c>
    </row>
    <row r="24" spans="1:7" x14ac:dyDescent="0.25">
      <c r="A24" s="225">
        <v>55</v>
      </c>
      <c r="B24" s="155"/>
      <c r="C24" s="155"/>
      <c r="D24" s="155"/>
      <c r="E24" s="155"/>
      <c r="F24" s="156">
        <f t="shared" si="1"/>
        <v>0</v>
      </c>
      <c r="G24" s="157">
        <f t="shared" si="0"/>
        <v>0</v>
      </c>
    </row>
    <row r="25" spans="1:7" x14ac:dyDescent="0.25">
      <c r="A25" s="225">
        <v>60</v>
      </c>
      <c r="B25" s="155"/>
      <c r="C25" s="155"/>
      <c r="D25" s="155"/>
      <c r="E25" s="155"/>
      <c r="F25" s="156">
        <f t="shared" si="1"/>
        <v>0</v>
      </c>
      <c r="G25" s="157">
        <f t="shared" si="0"/>
        <v>0</v>
      </c>
    </row>
    <row r="26" spans="1:7" x14ac:dyDescent="0.25">
      <c r="A26" s="225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225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225">
        <v>75</v>
      </c>
      <c r="B28" s="155"/>
      <c r="C28" s="155"/>
      <c r="D28" s="155"/>
      <c r="E28" s="155"/>
      <c r="F28" s="156">
        <f t="shared" si="1"/>
        <v>0</v>
      </c>
      <c r="G28" s="157">
        <f t="shared" si="0"/>
        <v>0</v>
      </c>
    </row>
    <row r="29" spans="1:7" x14ac:dyDescent="0.25">
      <c r="A29" s="225">
        <v>80</v>
      </c>
      <c r="B29" s="155"/>
      <c r="C29" s="155"/>
      <c r="D29" s="155"/>
      <c r="E29" s="155"/>
      <c r="F29" s="156">
        <f t="shared" si="1"/>
        <v>0</v>
      </c>
      <c r="G29" s="157">
        <f t="shared" si="0"/>
        <v>0</v>
      </c>
    </row>
    <row r="30" spans="1:7" x14ac:dyDescent="0.25">
      <c r="A30" s="225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225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225">
        <v>95</v>
      </c>
      <c r="B32" s="155"/>
      <c r="C32" s="155"/>
      <c r="D32" s="155"/>
      <c r="E32" s="155"/>
      <c r="F32" s="156">
        <f t="shared" si="1"/>
        <v>0</v>
      </c>
      <c r="G32" s="157">
        <f t="shared" si="0"/>
        <v>0</v>
      </c>
    </row>
    <row r="33" spans="1:15" x14ac:dyDescent="0.25">
      <c r="A33" s="225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225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225">
        <v>110</v>
      </c>
      <c r="B35" s="155"/>
      <c r="C35" s="155"/>
      <c r="D35" s="155"/>
      <c r="E35" s="155"/>
      <c r="F35" s="156">
        <f t="shared" si="1"/>
        <v>0</v>
      </c>
      <c r="G35" s="157">
        <f t="shared" si="0"/>
        <v>0</v>
      </c>
    </row>
    <row r="36" spans="1:15" x14ac:dyDescent="0.25">
      <c r="A36" s="225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225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225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160">
        <f>SUM(B16:B38)</f>
        <v>0</v>
      </c>
      <c r="C39" s="160">
        <f>SUM(C16:C38)</f>
        <v>0</v>
      </c>
      <c r="D39" s="160">
        <f>SUM(D16:D38)</f>
        <v>0</v>
      </c>
      <c r="E39" s="160">
        <f>SUM(E16:E38)</f>
        <v>0</v>
      </c>
      <c r="F39" s="161"/>
      <c r="G39" s="162"/>
      <c r="H39" s="138"/>
      <c r="I39" s="138"/>
      <c r="J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225"/>
      <c r="C41" s="225"/>
      <c r="E41" s="225"/>
      <c r="F41" s="122" t="s">
        <v>66</v>
      </c>
      <c r="G41" s="164">
        <f>SUM(G16:G38)</f>
        <v>0</v>
      </c>
      <c r="J41" s="165" t="s">
        <v>96</v>
      </c>
      <c r="M41" s="166">
        <v>397.43</v>
      </c>
      <c r="N41" s="167">
        <v>2</v>
      </c>
    </row>
    <row r="42" spans="1:15" x14ac:dyDescent="0.25">
      <c r="B42" s="225"/>
      <c r="C42" s="225"/>
      <c r="E42" s="225"/>
      <c r="F42" s="122" t="s">
        <v>67</v>
      </c>
      <c r="G42" s="164">
        <f>(G41/3600)</f>
        <v>0</v>
      </c>
      <c r="I42" s="223">
        <f>(G42*M42)</f>
        <v>0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600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 t="e">
        <f>(G43*F8)</f>
        <v>#VALUE!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F9" sqref="F9"/>
    </sheetView>
  </sheetViews>
  <sheetFormatPr defaultRowHeight="15" x14ac:dyDescent="0.25"/>
  <cols>
    <col min="1" max="1" width="11.7109375" style="223" customWidth="1"/>
    <col min="2" max="2" width="12.7109375" style="223" customWidth="1"/>
    <col min="3" max="3" width="11.7109375" style="223" customWidth="1"/>
    <col min="4" max="4" width="12.140625" style="223" customWidth="1"/>
    <col min="5" max="5" width="13.140625" style="223" customWidth="1"/>
    <col min="6" max="6" width="13.7109375" style="223" customWidth="1"/>
    <col min="7" max="7" width="13.42578125" style="223" customWidth="1"/>
    <col min="8" max="11" width="9.140625" style="223"/>
    <col min="12" max="12" width="14.85546875" style="223" customWidth="1"/>
    <col min="13" max="16384" width="9.140625" style="223"/>
  </cols>
  <sheetData>
    <row r="1" spans="1:15" ht="15.75" x14ac:dyDescent="0.25">
      <c r="B1" s="225"/>
      <c r="D1" s="107" t="s">
        <v>38</v>
      </c>
      <c r="E1" s="225"/>
      <c r="F1" s="108"/>
    </row>
    <row r="2" spans="1:15" x14ac:dyDescent="0.25">
      <c r="B2" s="109"/>
      <c r="D2" s="225"/>
      <c r="E2" s="225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224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225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s="223" t="s">
        <v>45</v>
      </c>
      <c r="B7" s="129" t="s">
        <v>71</v>
      </c>
      <c r="C7" s="130"/>
      <c r="D7" s="131"/>
      <c r="E7" s="132" t="s">
        <v>46</v>
      </c>
      <c r="F7" s="133" t="s">
        <v>71</v>
      </c>
      <c r="I7" s="114"/>
      <c r="J7" s="114"/>
      <c r="K7" s="225"/>
    </row>
    <row r="8" spans="1:15" x14ac:dyDescent="0.25">
      <c r="A8" s="134" t="s">
        <v>47</v>
      </c>
      <c r="B8" s="225"/>
      <c r="C8" s="225"/>
      <c r="D8" s="225"/>
      <c r="E8" s="225"/>
      <c r="F8" s="135" t="s">
        <v>71</v>
      </c>
      <c r="G8" s="108" t="s">
        <v>48</v>
      </c>
      <c r="I8" s="114"/>
      <c r="J8" s="114"/>
      <c r="K8" s="225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/>
      <c r="E16" s="155"/>
      <c r="F16" s="156">
        <f>B16+C16+D16+E16</f>
        <v>0</v>
      </c>
      <c r="G16" s="157">
        <f t="shared" ref="G16:G38" si="0">(F16*A16)</f>
        <v>0</v>
      </c>
    </row>
    <row r="17" spans="1:7" x14ac:dyDescent="0.25">
      <c r="A17" s="225">
        <v>20</v>
      </c>
      <c r="B17" s="158"/>
      <c r="C17" s="155"/>
      <c r="D17" s="155"/>
      <c r="E17" s="155"/>
      <c r="F17" s="156">
        <f>B17+C17+D17+E17</f>
        <v>0</v>
      </c>
      <c r="G17" s="157">
        <f t="shared" si="0"/>
        <v>0</v>
      </c>
    </row>
    <row r="18" spans="1:7" x14ac:dyDescent="0.25">
      <c r="A18" s="225">
        <v>25</v>
      </c>
      <c r="B18" s="155"/>
      <c r="C18" s="155"/>
      <c r="D18" s="155"/>
      <c r="E18" s="155"/>
      <c r="F18" s="156">
        <f>B18+C18+D18+E18</f>
        <v>0</v>
      </c>
      <c r="G18" s="157">
        <f t="shared" si="0"/>
        <v>0</v>
      </c>
    </row>
    <row r="19" spans="1:7" x14ac:dyDescent="0.25">
      <c r="A19" s="225">
        <v>30</v>
      </c>
      <c r="B19" s="155"/>
      <c r="C19" s="155"/>
      <c r="D19" s="155"/>
      <c r="E19" s="155"/>
      <c r="F19" s="156">
        <f>B19+C19+D19+E19</f>
        <v>0</v>
      </c>
      <c r="G19" s="157">
        <f t="shared" si="0"/>
        <v>0</v>
      </c>
    </row>
    <row r="20" spans="1:7" x14ac:dyDescent="0.25">
      <c r="A20" s="225">
        <v>35</v>
      </c>
      <c r="B20" s="155"/>
      <c r="C20" s="155"/>
      <c r="D20" s="155"/>
      <c r="E20" s="155"/>
      <c r="F20" s="156">
        <f t="shared" ref="F20:F38" si="1">(B20+C20+D20+E20)*2</f>
        <v>0</v>
      </c>
      <c r="G20" s="157">
        <f t="shared" si="0"/>
        <v>0</v>
      </c>
    </row>
    <row r="21" spans="1:7" x14ac:dyDescent="0.25">
      <c r="A21" s="225">
        <v>40</v>
      </c>
      <c r="B21" s="155"/>
      <c r="C21" s="155"/>
      <c r="D21" s="155"/>
      <c r="E21" s="155"/>
      <c r="F21" s="156">
        <f t="shared" si="1"/>
        <v>0</v>
      </c>
      <c r="G21" s="157">
        <f t="shared" si="0"/>
        <v>0</v>
      </c>
    </row>
    <row r="22" spans="1:7" x14ac:dyDescent="0.25">
      <c r="A22" s="225">
        <v>45</v>
      </c>
      <c r="B22" s="155"/>
      <c r="C22" s="155"/>
      <c r="D22" s="155"/>
      <c r="E22" s="155"/>
      <c r="F22" s="156">
        <f t="shared" si="1"/>
        <v>0</v>
      </c>
      <c r="G22" s="157">
        <f t="shared" si="0"/>
        <v>0</v>
      </c>
    </row>
    <row r="23" spans="1:7" x14ac:dyDescent="0.25">
      <c r="A23" s="225">
        <v>50</v>
      </c>
      <c r="B23" s="155"/>
      <c r="C23" s="155"/>
      <c r="D23" s="155"/>
      <c r="E23" s="155"/>
      <c r="F23" s="156">
        <f t="shared" si="1"/>
        <v>0</v>
      </c>
      <c r="G23" s="157">
        <f t="shared" si="0"/>
        <v>0</v>
      </c>
    </row>
    <row r="24" spans="1:7" x14ac:dyDescent="0.25">
      <c r="A24" s="225">
        <v>55</v>
      </c>
      <c r="B24" s="155"/>
      <c r="C24" s="155"/>
      <c r="D24" s="155"/>
      <c r="E24" s="155"/>
      <c r="F24" s="156">
        <f t="shared" si="1"/>
        <v>0</v>
      </c>
      <c r="G24" s="157">
        <f t="shared" si="0"/>
        <v>0</v>
      </c>
    </row>
    <row r="25" spans="1:7" x14ac:dyDescent="0.25">
      <c r="A25" s="225">
        <v>60</v>
      </c>
      <c r="B25" s="155"/>
      <c r="C25" s="155"/>
      <c r="D25" s="155"/>
      <c r="E25" s="155"/>
      <c r="F25" s="156">
        <f t="shared" si="1"/>
        <v>0</v>
      </c>
      <c r="G25" s="157">
        <f t="shared" si="0"/>
        <v>0</v>
      </c>
    </row>
    <row r="26" spans="1:7" x14ac:dyDescent="0.25">
      <c r="A26" s="225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225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225">
        <v>75</v>
      </c>
      <c r="B28" s="155"/>
      <c r="C28" s="155"/>
      <c r="D28" s="155"/>
      <c r="E28" s="155"/>
      <c r="F28" s="156">
        <f t="shared" si="1"/>
        <v>0</v>
      </c>
      <c r="G28" s="157">
        <f t="shared" si="0"/>
        <v>0</v>
      </c>
    </row>
    <row r="29" spans="1:7" x14ac:dyDescent="0.25">
      <c r="A29" s="225">
        <v>80</v>
      </c>
      <c r="B29" s="155"/>
      <c r="C29" s="155"/>
      <c r="D29" s="155"/>
      <c r="E29" s="155"/>
      <c r="F29" s="156">
        <f t="shared" si="1"/>
        <v>0</v>
      </c>
      <c r="G29" s="157">
        <f t="shared" si="0"/>
        <v>0</v>
      </c>
    </row>
    <row r="30" spans="1:7" x14ac:dyDescent="0.25">
      <c r="A30" s="225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225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225">
        <v>95</v>
      </c>
      <c r="B32" s="155"/>
      <c r="C32" s="155"/>
      <c r="D32" s="155"/>
      <c r="E32" s="155"/>
      <c r="F32" s="156">
        <f t="shared" si="1"/>
        <v>0</v>
      </c>
      <c r="G32" s="157">
        <f t="shared" si="0"/>
        <v>0</v>
      </c>
    </row>
    <row r="33" spans="1:15" x14ac:dyDescent="0.25">
      <c r="A33" s="225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225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225">
        <v>110</v>
      </c>
      <c r="B35" s="155"/>
      <c r="C35" s="155"/>
      <c r="D35" s="155"/>
      <c r="E35" s="155"/>
      <c r="F35" s="156">
        <f t="shared" si="1"/>
        <v>0</v>
      </c>
      <c r="G35" s="157">
        <f t="shared" si="0"/>
        <v>0</v>
      </c>
    </row>
    <row r="36" spans="1:15" x14ac:dyDescent="0.25">
      <c r="A36" s="225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225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225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160">
        <f>SUM(B16:B38)</f>
        <v>0</v>
      </c>
      <c r="C39" s="160">
        <f>SUM(C16:C38)</f>
        <v>0</v>
      </c>
      <c r="D39" s="160">
        <f>SUM(D16:D38)</f>
        <v>0</v>
      </c>
      <c r="E39" s="160">
        <f>SUM(E16:E38)</f>
        <v>0</v>
      </c>
      <c r="F39" s="161"/>
      <c r="G39" s="162"/>
      <c r="H39" s="138"/>
      <c r="I39" s="138"/>
      <c r="J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225"/>
      <c r="C41" s="225"/>
      <c r="E41" s="225"/>
      <c r="F41" s="122" t="s">
        <v>66</v>
      </c>
      <c r="G41" s="164">
        <f>SUM(G16:G38)</f>
        <v>0</v>
      </c>
      <c r="J41" s="165" t="s">
        <v>96</v>
      </c>
      <c r="M41" s="166">
        <v>397.43</v>
      </c>
      <c r="N41" s="167">
        <v>2</v>
      </c>
    </row>
    <row r="42" spans="1:15" x14ac:dyDescent="0.25">
      <c r="B42" s="225"/>
      <c r="C42" s="225"/>
      <c r="E42" s="225"/>
      <c r="F42" s="122" t="s">
        <v>67</v>
      </c>
      <c r="G42" s="164">
        <f>(G41/3600)</f>
        <v>0</v>
      </c>
      <c r="I42" s="223">
        <f>(G42*M42)</f>
        <v>0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600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 t="e">
        <f>(G43*F8)</f>
        <v>#VALUE!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F9" sqref="F9"/>
    </sheetView>
  </sheetViews>
  <sheetFormatPr defaultRowHeight="15" x14ac:dyDescent="0.25"/>
  <cols>
    <col min="1" max="1" width="11.7109375" style="223" customWidth="1"/>
    <col min="2" max="2" width="12.7109375" style="223" customWidth="1"/>
    <col min="3" max="3" width="11.7109375" style="223" customWidth="1"/>
    <col min="4" max="4" width="12.140625" style="223" customWidth="1"/>
    <col min="5" max="5" width="13.140625" style="223" customWidth="1"/>
    <col min="6" max="6" width="13.7109375" style="223" customWidth="1"/>
    <col min="7" max="7" width="13.42578125" style="223" customWidth="1"/>
    <col min="8" max="11" width="9.140625" style="223"/>
    <col min="12" max="12" width="14.85546875" style="223" customWidth="1"/>
    <col min="13" max="16384" width="9.140625" style="223"/>
  </cols>
  <sheetData>
    <row r="1" spans="1:15" ht="15.75" x14ac:dyDescent="0.25">
      <c r="B1" s="225"/>
      <c r="D1" s="107" t="s">
        <v>38</v>
      </c>
      <c r="E1" s="225"/>
      <c r="F1" s="108"/>
    </row>
    <row r="2" spans="1:15" x14ac:dyDescent="0.25">
      <c r="B2" s="109"/>
      <c r="D2" s="225"/>
      <c r="E2" s="225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224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225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s="223" t="s">
        <v>45</v>
      </c>
      <c r="B7" s="129" t="s">
        <v>71</v>
      </c>
      <c r="C7" s="130"/>
      <c r="D7" s="131"/>
      <c r="E7" s="132" t="s">
        <v>46</v>
      </c>
      <c r="F7" s="133" t="s">
        <v>71</v>
      </c>
      <c r="I7" s="114"/>
      <c r="J7" s="114"/>
      <c r="K7" s="225"/>
    </row>
    <row r="8" spans="1:15" x14ac:dyDescent="0.25">
      <c r="A8" s="134" t="s">
        <v>47</v>
      </c>
      <c r="B8" s="225"/>
      <c r="C8" s="225"/>
      <c r="D8" s="225"/>
      <c r="E8" s="225"/>
      <c r="F8" s="135" t="s">
        <v>71</v>
      </c>
      <c r="G8" s="108" t="s">
        <v>48</v>
      </c>
      <c r="I8" s="114"/>
      <c r="J8" s="114"/>
      <c r="K8" s="225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/>
      <c r="E16" s="155"/>
      <c r="F16" s="156">
        <f>B16+C16+D16+E16</f>
        <v>0</v>
      </c>
      <c r="G16" s="157">
        <f t="shared" ref="G16:G38" si="0">(F16*A16)</f>
        <v>0</v>
      </c>
    </row>
    <row r="17" spans="1:7" x14ac:dyDescent="0.25">
      <c r="A17" s="225">
        <v>20</v>
      </c>
      <c r="B17" s="158"/>
      <c r="C17" s="155"/>
      <c r="D17" s="155"/>
      <c r="E17" s="155"/>
      <c r="F17" s="156">
        <f>B17+C17+D17+E17</f>
        <v>0</v>
      </c>
      <c r="G17" s="157">
        <f t="shared" si="0"/>
        <v>0</v>
      </c>
    </row>
    <row r="18" spans="1:7" x14ac:dyDescent="0.25">
      <c r="A18" s="225">
        <v>25</v>
      </c>
      <c r="B18" s="155"/>
      <c r="C18" s="155"/>
      <c r="D18" s="155"/>
      <c r="E18" s="155"/>
      <c r="F18" s="156">
        <f>B18+C18+D18+E18</f>
        <v>0</v>
      </c>
      <c r="G18" s="157">
        <f t="shared" si="0"/>
        <v>0</v>
      </c>
    </row>
    <row r="19" spans="1:7" x14ac:dyDescent="0.25">
      <c r="A19" s="225">
        <v>30</v>
      </c>
      <c r="B19" s="155"/>
      <c r="C19" s="155"/>
      <c r="D19" s="155"/>
      <c r="E19" s="155"/>
      <c r="F19" s="156">
        <f>B19+C19+D19+E19</f>
        <v>0</v>
      </c>
      <c r="G19" s="157">
        <f t="shared" si="0"/>
        <v>0</v>
      </c>
    </row>
    <row r="20" spans="1:7" x14ac:dyDescent="0.25">
      <c r="A20" s="225">
        <v>35</v>
      </c>
      <c r="B20" s="155"/>
      <c r="C20" s="155"/>
      <c r="D20" s="155"/>
      <c r="E20" s="155"/>
      <c r="F20" s="156">
        <f t="shared" ref="F20:F38" si="1">(B20+C20+D20+E20)*2</f>
        <v>0</v>
      </c>
      <c r="G20" s="157">
        <f t="shared" si="0"/>
        <v>0</v>
      </c>
    </row>
    <row r="21" spans="1:7" x14ac:dyDescent="0.25">
      <c r="A21" s="225">
        <v>40</v>
      </c>
      <c r="B21" s="155"/>
      <c r="C21" s="155"/>
      <c r="D21" s="155"/>
      <c r="E21" s="155"/>
      <c r="F21" s="156">
        <f t="shared" si="1"/>
        <v>0</v>
      </c>
      <c r="G21" s="157">
        <f t="shared" si="0"/>
        <v>0</v>
      </c>
    </row>
    <row r="22" spans="1:7" x14ac:dyDescent="0.25">
      <c r="A22" s="225">
        <v>45</v>
      </c>
      <c r="B22" s="155"/>
      <c r="C22" s="155"/>
      <c r="D22" s="155"/>
      <c r="E22" s="155"/>
      <c r="F22" s="156">
        <f t="shared" si="1"/>
        <v>0</v>
      </c>
      <c r="G22" s="157">
        <f t="shared" si="0"/>
        <v>0</v>
      </c>
    </row>
    <row r="23" spans="1:7" x14ac:dyDescent="0.25">
      <c r="A23" s="225">
        <v>50</v>
      </c>
      <c r="B23" s="155"/>
      <c r="C23" s="155"/>
      <c r="D23" s="155"/>
      <c r="E23" s="155"/>
      <c r="F23" s="156">
        <f t="shared" si="1"/>
        <v>0</v>
      </c>
      <c r="G23" s="157">
        <f t="shared" si="0"/>
        <v>0</v>
      </c>
    </row>
    <row r="24" spans="1:7" x14ac:dyDescent="0.25">
      <c r="A24" s="225">
        <v>55</v>
      </c>
      <c r="B24" s="155"/>
      <c r="C24" s="155"/>
      <c r="D24" s="155"/>
      <c r="E24" s="155"/>
      <c r="F24" s="156">
        <f t="shared" si="1"/>
        <v>0</v>
      </c>
      <c r="G24" s="157">
        <f t="shared" si="0"/>
        <v>0</v>
      </c>
    </row>
    <row r="25" spans="1:7" x14ac:dyDescent="0.25">
      <c r="A25" s="225">
        <v>60</v>
      </c>
      <c r="B25" s="155"/>
      <c r="C25" s="155"/>
      <c r="D25" s="155"/>
      <c r="E25" s="155"/>
      <c r="F25" s="156">
        <f t="shared" si="1"/>
        <v>0</v>
      </c>
      <c r="G25" s="157">
        <f t="shared" si="0"/>
        <v>0</v>
      </c>
    </row>
    <row r="26" spans="1:7" x14ac:dyDescent="0.25">
      <c r="A26" s="225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225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225">
        <v>75</v>
      </c>
      <c r="B28" s="155"/>
      <c r="C28" s="155"/>
      <c r="D28" s="155"/>
      <c r="E28" s="155"/>
      <c r="F28" s="156">
        <f t="shared" si="1"/>
        <v>0</v>
      </c>
      <c r="G28" s="157">
        <f t="shared" si="0"/>
        <v>0</v>
      </c>
    </row>
    <row r="29" spans="1:7" x14ac:dyDescent="0.25">
      <c r="A29" s="225">
        <v>80</v>
      </c>
      <c r="B29" s="155"/>
      <c r="C29" s="155"/>
      <c r="D29" s="155"/>
      <c r="E29" s="155"/>
      <c r="F29" s="156">
        <f t="shared" si="1"/>
        <v>0</v>
      </c>
      <c r="G29" s="157">
        <f t="shared" si="0"/>
        <v>0</v>
      </c>
    </row>
    <row r="30" spans="1:7" x14ac:dyDescent="0.25">
      <c r="A30" s="225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225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225">
        <v>95</v>
      </c>
      <c r="B32" s="155"/>
      <c r="C32" s="155"/>
      <c r="D32" s="155"/>
      <c r="E32" s="155"/>
      <c r="F32" s="156">
        <f t="shared" si="1"/>
        <v>0</v>
      </c>
      <c r="G32" s="157">
        <f t="shared" si="0"/>
        <v>0</v>
      </c>
    </row>
    <row r="33" spans="1:15" x14ac:dyDescent="0.25">
      <c r="A33" s="225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225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225">
        <v>110</v>
      </c>
      <c r="B35" s="155"/>
      <c r="C35" s="155"/>
      <c r="D35" s="155"/>
      <c r="E35" s="155"/>
      <c r="F35" s="156">
        <f t="shared" si="1"/>
        <v>0</v>
      </c>
      <c r="G35" s="157">
        <f t="shared" si="0"/>
        <v>0</v>
      </c>
    </row>
    <row r="36" spans="1:15" x14ac:dyDescent="0.25">
      <c r="A36" s="225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225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225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160">
        <f>SUM(B16:B38)</f>
        <v>0</v>
      </c>
      <c r="C39" s="160">
        <f>SUM(C16:C38)</f>
        <v>0</v>
      </c>
      <c r="D39" s="160">
        <f>SUM(D16:D38)</f>
        <v>0</v>
      </c>
      <c r="E39" s="160">
        <f>SUM(E16:E38)</f>
        <v>0</v>
      </c>
      <c r="F39" s="161"/>
      <c r="G39" s="162"/>
      <c r="H39" s="138"/>
      <c r="I39" s="138"/>
      <c r="J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225"/>
      <c r="C41" s="225"/>
      <c r="E41" s="225"/>
      <c r="F41" s="122" t="s">
        <v>66</v>
      </c>
      <c r="G41" s="164">
        <f>SUM(G16:G38)</f>
        <v>0</v>
      </c>
      <c r="J41" s="165" t="s">
        <v>96</v>
      </c>
      <c r="M41" s="166">
        <v>397.43</v>
      </c>
      <c r="N41" s="167">
        <v>2</v>
      </c>
    </row>
    <row r="42" spans="1:15" x14ac:dyDescent="0.25">
      <c r="B42" s="225"/>
      <c r="C42" s="225"/>
      <c r="E42" s="225"/>
      <c r="F42" s="122" t="s">
        <v>67</v>
      </c>
      <c r="G42" s="164">
        <f>(G41/3600)</f>
        <v>0</v>
      </c>
      <c r="I42" s="223">
        <f>(G42*M42)</f>
        <v>0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600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 t="e">
        <f>(G43*F8)</f>
        <v>#VALUE!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4" workbookViewId="0">
      <selection activeCell="F9" sqref="F9"/>
    </sheetView>
  </sheetViews>
  <sheetFormatPr defaultRowHeight="15" x14ac:dyDescent="0.25"/>
  <cols>
    <col min="1" max="1" width="11.7109375" style="223" customWidth="1"/>
    <col min="2" max="2" width="12.7109375" style="223" customWidth="1"/>
    <col min="3" max="3" width="11.7109375" style="223" customWidth="1"/>
    <col min="4" max="4" width="12.140625" style="223" customWidth="1"/>
    <col min="5" max="5" width="13.140625" style="223" customWidth="1"/>
    <col min="6" max="6" width="13.7109375" style="223" customWidth="1"/>
    <col min="7" max="7" width="13.42578125" style="223" customWidth="1"/>
    <col min="8" max="11" width="9.140625" style="223"/>
    <col min="12" max="12" width="14.85546875" style="223" customWidth="1"/>
    <col min="13" max="16384" width="9.140625" style="223"/>
  </cols>
  <sheetData>
    <row r="1" spans="1:15" ht="15.75" x14ac:dyDescent="0.25">
      <c r="B1" s="225"/>
      <c r="D1" s="107" t="s">
        <v>38</v>
      </c>
      <c r="E1" s="225"/>
      <c r="F1" s="108"/>
    </row>
    <row r="2" spans="1:15" x14ac:dyDescent="0.25">
      <c r="B2" s="109"/>
      <c r="D2" s="225"/>
      <c r="E2" s="225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224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225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s="223" t="s">
        <v>45</v>
      </c>
      <c r="B7" s="129" t="s">
        <v>71</v>
      </c>
      <c r="C7" s="130"/>
      <c r="D7" s="131"/>
      <c r="E7" s="132" t="s">
        <v>46</v>
      </c>
      <c r="F7" s="133" t="s">
        <v>71</v>
      </c>
      <c r="I7" s="114"/>
      <c r="J7" s="114"/>
      <c r="K7" s="225"/>
    </row>
    <row r="8" spans="1:15" x14ac:dyDescent="0.25">
      <c r="A8" s="134" t="s">
        <v>47</v>
      </c>
      <c r="B8" s="225"/>
      <c r="C8" s="225"/>
      <c r="D8" s="225"/>
      <c r="E8" s="225"/>
      <c r="F8" s="135" t="s">
        <v>71</v>
      </c>
      <c r="G8" s="108" t="s">
        <v>48</v>
      </c>
      <c r="I8" s="114"/>
      <c r="J8" s="114"/>
      <c r="K8" s="225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/>
      <c r="E16" s="155"/>
      <c r="F16" s="156">
        <f>B16+C16+D16+E16</f>
        <v>0</v>
      </c>
      <c r="G16" s="157">
        <f t="shared" ref="G16:G38" si="0">(F16*A16)</f>
        <v>0</v>
      </c>
    </row>
    <row r="17" spans="1:7" x14ac:dyDescent="0.25">
      <c r="A17" s="225">
        <v>20</v>
      </c>
      <c r="B17" s="158"/>
      <c r="C17" s="155"/>
      <c r="D17" s="155"/>
      <c r="E17" s="155"/>
      <c r="F17" s="156">
        <f>B17+C17+D17+E17</f>
        <v>0</v>
      </c>
      <c r="G17" s="157">
        <f t="shared" si="0"/>
        <v>0</v>
      </c>
    </row>
    <row r="18" spans="1:7" x14ac:dyDescent="0.25">
      <c r="A18" s="225">
        <v>25</v>
      </c>
      <c r="B18" s="155"/>
      <c r="C18" s="155"/>
      <c r="D18" s="155"/>
      <c r="E18" s="155"/>
      <c r="F18" s="156">
        <f>B18+C18+D18+E18</f>
        <v>0</v>
      </c>
      <c r="G18" s="157">
        <f t="shared" si="0"/>
        <v>0</v>
      </c>
    </row>
    <row r="19" spans="1:7" x14ac:dyDescent="0.25">
      <c r="A19" s="225">
        <v>30</v>
      </c>
      <c r="B19" s="155"/>
      <c r="C19" s="155"/>
      <c r="D19" s="155"/>
      <c r="E19" s="155"/>
      <c r="F19" s="156">
        <f>B19+C19+D19+E19</f>
        <v>0</v>
      </c>
      <c r="G19" s="157">
        <f t="shared" si="0"/>
        <v>0</v>
      </c>
    </row>
    <row r="20" spans="1:7" x14ac:dyDescent="0.25">
      <c r="A20" s="225">
        <v>35</v>
      </c>
      <c r="B20" s="155"/>
      <c r="C20" s="155"/>
      <c r="D20" s="155"/>
      <c r="E20" s="155"/>
      <c r="F20" s="156">
        <f t="shared" ref="F20:F38" si="1">(B20+C20+D20+E20)*2</f>
        <v>0</v>
      </c>
      <c r="G20" s="157">
        <f t="shared" si="0"/>
        <v>0</v>
      </c>
    </row>
    <row r="21" spans="1:7" x14ac:dyDescent="0.25">
      <c r="A21" s="225">
        <v>40</v>
      </c>
      <c r="B21" s="155"/>
      <c r="C21" s="155"/>
      <c r="D21" s="155"/>
      <c r="E21" s="155"/>
      <c r="F21" s="156">
        <f t="shared" si="1"/>
        <v>0</v>
      </c>
      <c r="G21" s="157">
        <f t="shared" si="0"/>
        <v>0</v>
      </c>
    </row>
    <row r="22" spans="1:7" x14ac:dyDescent="0.25">
      <c r="A22" s="225">
        <v>45</v>
      </c>
      <c r="B22" s="155"/>
      <c r="C22" s="155"/>
      <c r="D22" s="155"/>
      <c r="E22" s="155"/>
      <c r="F22" s="156">
        <f t="shared" si="1"/>
        <v>0</v>
      </c>
      <c r="G22" s="157">
        <f t="shared" si="0"/>
        <v>0</v>
      </c>
    </row>
    <row r="23" spans="1:7" x14ac:dyDescent="0.25">
      <c r="A23" s="225">
        <v>50</v>
      </c>
      <c r="B23" s="155"/>
      <c r="C23" s="155"/>
      <c r="D23" s="155"/>
      <c r="E23" s="155"/>
      <c r="F23" s="156">
        <f t="shared" si="1"/>
        <v>0</v>
      </c>
      <c r="G23" s="157">
        <f t="shared" si="0"/>
        <v>0</v>
      </c>
    </row>
    <row r="24" spans="1:7" x14ac:dyDescent="0.25">
      <c r="A24" s="225">
        <v>55</v>
      </c>
      <c r="B24" s="155"/>
      <c r="C24" s="155"/>
      <c r="D24" s="155"/>
      <c r="E24" s="155"/>
      <c r="F24" s="156">
        <f t="shared" si="1"/>
        <v>0</v>
      </c>
      <c r="G24" s="157">
        <f t="shared" si="0"/>
        <v>0</v>
      </c>
    </row>
    <row r="25" spans="1:7" x14ac:dyDescent="0.25">
      <c r="A25" s="225">
        <v>60</v>
      </c>
      <c r="B25" s="155"/>
      <c r="C25" s="155"/>
      <c r="D25" s="155"/>
      <c r="E25" s="155"/>
      <c r="F25" s="156">
        <f t="shared" si="1"/>
        <v>0</v>
      </c>
      <c r="G25" s="157">
        <f t="shared" si="0"/>
        <v>0</v>
      </c>
    </row>
    <row r="26" spans="1:7" x14ac:dyDescent="0.25">
      <c r="A26" s="225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225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225">
        <v>75</v>
      </c>
      <c r="B28" s="155"/>
      <c r="C28" s="155"/>
      <c r="D28" s="155"/>
      <c r="E28" s="155"/>
      <c r="F28" s="156">
        <f t="shared" si="1"/>
        <v>0</v>
      </c>
      <c r="G28" s="157">
        <f t="shared" si="0"/>
        <v>0</v>
      </c>
    </row>
    <row r="29" spans="1:7" x14ac:dyDescent="0.25">
      <c r="A29" s="225">
        <v>80</v>
      </c>
      <c r="B29" s="155"/>
      <c r="C29" s="155"/>
      <c r="D29" s="155"/>
      <c r="E29" s="155"/>
      <c r="F29" s="156">
        <f t="shared" si="1"/>
        <v>0</v>
      </c>
      <c r="G29" s="157">
        <f t="shared" si="0"/>
        <v>0</v>
      </c>
    </row>
    <row r="30" spans="1:7" x14ac:dyDescent="0.25">
      <c r="A30" s="225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225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225">
        <v>95</v>
      </c>
      <c r="B32" s="155"/>
      <c r="C32" s="155"/>
      <c r="D32" s="155"/>
      <c r="E32" s="155"/>
      <c r="F32" s="156">
        <f t="shared" si="1"/>
        <v>0</v>
      </c>
      <c r="G32" s="157">
        <f t="shared" si="0"/>
        <v>0</v>
      </c>
    </row>
    <row r="33" spans="1:15" x14ac:dyDescent="0.25">
      <c r="A33" s="225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225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225">
        <v>110</v>
      </c>
      <c r="B35" s="155"/>
      <c r="C35" s="155"/>
      <c r="D35" s="155"/>
      <c r="E35" s="155"/>
      <c r="F35" s="156">
        <f t="shared" si="1"/>
        <v>0</v>
      </c>
      <c r="G35" s="157">
        <f t="shared" si="0"/>
        <v>0</v>
      </c>
    </row>
    <row r="36" spans="1:15" x14ac:dyDescent="0.25">
      <c r="A36" s="225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225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225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160">
        <f>SUM(B16:B38)</f>
        <v>0</v>
      </c>
      <c r="C39" s="160">
        <f>SUM(C16:C38)</f>
        <v>0</v>
      </c>
      <c r="D39" s="160">
        <f>SUM(D16:D38)</f>
        <v>0</v>
      </c>
      <c r="E39" s="160">
        <f>SUM(E16:E38)</f>
        <v>0</v>
      </c>
      <c r="F39" s="161"/>
      <c r="G39" s="162"/>
      <c r="H39" s="138"/>
      <c r="I39" s="138"/>
      <c r="J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225"/>
      <c r="C41" s="225"/>
      <c r="E41" s="225"/>
      <c r="F41" s="122" t="s">
        <v>66</v>
      </c>
      <c r="G41" s="164">
        <f>SUM(G16:G38)</f>
        <v>0</v>
      </c>
      <c r="J41" s="165" t="s">
        <v>96</v>
      </c>
      <c r="M41" s="166">
        <v>397.43</v>
      </c>
      <c r="N41" s="167">
        <v>2</v>
      </c>
    </row>
    <row r="42" spans="1:15" x14ac:dyDescent="0.25">
      <c r="B42" s="225"/>
      <c r="C42" s="225"/>
      <c r="E42" s="225"/>
      <c r="F42" s="122" t="s">
        <v>67</v>
      </c>
      <c r="G42" s="164">
        <f>(G41/3600)</f>
        <v>0</v>
      </c>
      <c r="I42" s="223">
        <f>(G42*M42)</f>
        <v>0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600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 t="e">
        <f>(G43*F8)</f>
        <v>#VALUE!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F9" sqref="F9"/>
    </sheetView>
  </sheetViews>
  <sheetFormatPr defaultRowHeight="15" x14ac:dyDescent="0.25"/>
  <cols>
    <col min="1" max="1" width="11.7109375" style="223" customWidth="1"/>
    <col min="2" max="2" width="12.7109375" style="223" customWidth="1"/>
    <col min="3" max="3" width="11.7109375" style="223" customWidth="1"/>
    <col min="4" max="4" width="12.140625" style="223" customWidth="1"/>
    <col min="5" max="5" width="13.140625" style="223" customWidth="1"/>
    <col min="6" max="6" width="13.7109375" style="223" customWidth="1"/>
    <col min="7" max="7" width="13.42578125" style="223" customWidth="1"/>
    <col min="8" max="11" width="9.140625" style="223"/>
    <col min="12" max="12" width="14.85546875" style="223" customWidth="1"/>
    <col min="13" max="16384" width="9.140625" style="223"/>
  </cols>
  <sheetData>
    <row r="1" spans="1:15" ht="15.75" x14ac:dyDescent="0.25">
      <c r="B1" s="225"/>
      <c r="D1" s="107" t="s">
        <v>38</v>
      </c>
      <c r="E1" s="225"/>
      <c r="F1" s="108"/>
    </row>
    <row r="2" spans="1:15" x14ac:dyDescent="0.25">
      <c r="B2" s="109"/>
      <c r="D2" s="225"/>
      <c r="E2" s="225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224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225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s="223" t="s">
        <v>45</v>
      </c>
      <c r="B7" s="129" t="s">
        <v>71</v>
      </c>
      <c r="C7" s="130"/>
      <c r="D7" s="131"/>
      <c r="E7" s="132" t="s">
        <v>46</v>
      </c>
      <c r="F7" s="133" t="s">
        <v>71</v>
      </c>
      <c r="I7" s="114"/>
      <c r="J7" s="114"/>
      <c r="K7" s="225"/>
    </row>
    <row r="8" spans="1:15" x14ac:dyDescent="0.25">
      <c r="A8" s="134" t="s">
        <v>47</v>
      </c>
      <c r="B8" s="225"/>
      <c r="C8" s="225"/>
      <c r="D8" s="225"/>
      <c r="E8" s="225"/>
      <c r="F8" s="135" t="s">
        <v>71</v>
      </c>
      <c r="G8" s="108" t="s">
        <v>48</v>
      </c>
      <c r="I8" s="114"/>
      <c r="J8" s="114"/>
      <c r="K8" s="225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/>
      <c r="E16" s="155"/>
      <c r="F16" s="156">
        <f>B16+C16+D16+E16</f>
        <v>0</v>
      </c>
      <c r="G16" s="157">
        <f t="shared" ref="G16:G38" si="0">(F16*A16)</f>
        <v>0</v>
      </c>
    </row>
    <row r="17" spans="1:7" x14ac:dyDescent="0.25">
      <c r="A17" s="225">
        <v>20</v>
      </c>
      <c r="B17" s="158"/>
      <c r="C17" s="155"/>
      <c r="D17" s="155"/>
      <c r="E17" s="155"/>
      <c r="F17" s="156">
        <f>B17+C17+D17+E17</f>
        <v>0</v>
      </c>
      <c r="G17" s="157">
        <f t="shared" si="0"/>
        <v>0</v>
      </c>
    </row>
    <row r="18" spans="1:7" x14ac:dyDescent="0.25">
      <c r="A18" s="225">
        <v>25</v>
      </c>
      <c r="B18" s="155"/>
      <c r="C18" s="155"/>
      <c r="D18" s="155"/>
      <c r="E18" s="155"/>
      <c r="F18" s="156">
        <f>B18+C18+D18+E18</f>
        <v>0</v>
      </c>
      <c r="G18" s="157">
        <f t="shared" si="0"/>
        <v>0</v>
      </c>
    </row>
    <row r="19" spans="1:7" x14ac:dyDescent="0.25">
      <c r="A19" s="225">
        <v>30</v>
      </c>
      <c r="B19" s="155"/>
      <c r="C19" s="155"/>
      <c r="D19" s="155"/>
      <c r="E19" s="155"/>
      <c r="F19" s="156">
        <f>B19+C19+D19+E19</f>
        <v>0</v>
      </c>
      <c r="G19" s="157">
        <f t="shared" si="0"/>
        <v>0</v>
      </c>
    </row>
    <row r="20" spans="1:7" x14ac:dyDescent="0.25">
      <c r="A20" s="225">
        <v>35</v>
      </c>
      <c r="B20" s="155"/>
      <c r="C20" s="155"/>
      <c r="D20" s="155"/>
      <c r="E20" s="155"/>
      <c r="F20" s="156">
        <f t="shared" ref="F20:F38" si="1">(B20+C20+D20+E20)*2</f>
        <v>0</v>
      </c>
      <c r="G20" s="157">
        <f t="shared" si="0"/>
        <v>0</v>
      </c>
    </row>
    <row r="21" spans="1:7" x14ac:dyDescent="0.25">
      <c r="A21" s="225">
        <v>40</v>
      </c>
      <c r="B21" s="155"/>
      <c r="C21" s="155"/>
      <c r="D21" s="155"/>
      <c r="E21" s="155"/>
      <c r="F21" s="156">
        <f t="shared" si="1"/>
        <v>0</v>
      </c>
      <c r="G21" s="157">
        <f t="shared" si="0"/>
        <v>0</v>
      </c>
    </row>
    <row r="22" spans="1:7" x14ac:dyDescent="0.25">
      <c r="A22" s="225">
        <v>45</v>
      </c>
      <c r="B22" s="155"/>
      <c r="C22" s="155"/>
      <c r="D22" s="155"/>
      <c r="E22" s="155"/>
      <c r="F22" s="156">
        <f t="shared" si="1"/>
        <v>0</v>
      </c>
      <c r="G22" s="157">
        <f t="shared" si="0"/>
        <v>0</v>
      </c>
    </row>
    <row r="23" spans="1:7" x14ac:dyDescent="0.25">
      <c r="A23" s="225">
        <v>50</v>
      </c>
      <c r="B23" s="155"/>
      <c r="C23" s="155"/>
      <c r="D23" s="155"/>
      <c r="E23" s="155"/>
      <c r="F23" s="156">
        <f t="shared" si="1"/>
        <v>0</v>
      </c>
      <c r="G23" s="157">
        <f t="shared" si="0"/>
        <v>0</v>
      </c>
    </row>
    <row r="24" spans="1:7" x14ac:dyDescent="0.25">
      <c r="A24" s="225">
        <v>55</v>
      </c>
      <c r="B24" s="155"/>
      <c r="C24" s="155"/>
      <c r="D24" s="155"/>
      <c r="E24" s="155"/>
      <c r="F24" s="156">
        <f t="shared" si="1"/>
        <v>0</v>
      </c>
      <c r="G24" s="157">
        <f t="shared" si="0"/>
        <v>0</v>
      </c>
    </row>
    <row r="25" spans="1:7" x14ac:dyDescent="0.25">
      <c r="A25" s="225">
        <v>60</v>
      </c>
      <c r="B25" s="155"/>
      <c r="C25" s="155"/>
      <c r="D25" s="155"/>
      <c r="E25" s="155"/>
      <c r="F25" s="156">
        <f t="shared" si="1"/>
        <v>0</v>
      </c>
      <c r="G25" s="157">
        <f t="shared" si="0"/>
        <v>0</v>
      </c>
    </row>
    <row r="26" spans="1:7" x14ac:dyDescent="0.25">
      <c r="A26" s="225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225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225">
        <v>75</v>
      </c>
      <c r="B28" s="155"/>
      <c r="C28" s="155"/>
      <c r="D28" s="155"/>
      <c r="E28" s="155"/>
      <c r="F28" s="156">
        <f t="shared" si="1"/>
        <v>0</v>
      </c>
      <c r="G28" s="157">
        <f t="shared" si="0"/>
        <v>0</v>
      </c>
    </row>
    <row r="29" spans="1:7" x14ac:dyDescent="0.25">
      <c r="A29" s="225">
        <v>80</v>
      </c>
      <c r="B29" s="155"/>
      <c r="C29" s="155"/>
      <c r="D29" s="155"/>
      <c r="E29" s="155"/>
      <c r="F29" s="156">
        <f t="shared" si="1"/>
        <v>0</v>
      </c>
      <c r="G29" s="157">
        <f t="shared" si="0"/>
        <v>0</v>
      </c>
    </row>
    <row r="30" spans="1:7" x14ac:dyDescent="0.25">
      <c r="A30" s="225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225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225">
        <v>95</v>
      </c>
      <c r="B32" s="155"/>
      <c r="C32" s="155"/>
      <c r="D32" s="155"/>
      <c r="E32" s="155"/>
      <c r="F32" s="156">
        <f t="shared" si="1"/>
        <v>0</v>
      </c>
      <c r="G32" s="157">
        <f t="shared" si="0"/>
        <v>0</v>
      </c>
    </row>
    <row r="33" spans="1:15" x14ac:dyDescent="0.25">
      <c r="A33" s="225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225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225">
        <v>110</v>
      </c>
      <c r="B35" s="155"/>
      <c r="C35" s="155"/>
      <c r="D35" s="155"/>
      <c r="E35" s="155"/>
      <c r="F35" s="156">
        <f t="shared" si="1"/>
        <v>0</v>
      </c>
      <c r="G35" s="157">
        <f t="shared" si="0"/>
        <v>0</v>
      </c>
    </row>
    <row r="36" spans="1:15" x14ac:dyDescent="0.25">
      <c r="A36" s="225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225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225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160">
        <f>SUM(B16:B38)</f>
        <v>0</v>
      </c>
      <c r="C39" s="160">
        <f>SUM(C16:C38)</f>
        <v>0</v>
      </c>
      <c r="D39" s="160">
        <f>SUM(D16:D38)</f>
        <v>0</v>
      </c>
      <c r="E39" s="160">
        <f>SUM(E16:E38)</f>
        <v>0</v>
      </c>
      <c r="F39" s="161"/>
      <c r="G39" s="162"/>
      <c r="H39" s="138"/>
      <c r="I39" s="138"/>
      <c r="J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225"/>
      <c r="C41" s="225"/>
      <c r="E41" s="225"/>
      <c r="F41" s="122" t="s">
        <v>66</v>
      </c>
      <c r="G41" s="164">
        <f>SUM(G16:G38)</f>
        <v>0</v>
      </c>
      <c r="J41" s="165" t="s">
        <v>96</v>
      </c>
      <c r="M41" s="166">
        <v>397.43</v>
      </c>
      <c r="N41" s="167">
        <v>2</v>
      </c>
    </row>
    <row r="42" spans="1:15" x14ac:dyDescent="0.25">
      <c r="B42" s="225"/>
      <c r="C42" s="225"/>
      <c r="E42" s="225"/>
      <c r="F42" s="122" t="s">
        <v>67</v>
      </c>
      <c r="G42" s="164">
        <f>(G41/3600)</f>
        <v>0</v>
      </c>
      <c r="I42" s="223">
        <f>(G42*M42)</f>
        <v>0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600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 t="e">
        <f>(G43*F8)</f>
        <v>#VALUE!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F9" sqref="F9"/>
    </sheetView>
  </sheetViews>
  <sheetFormatPr defaultRowHeight="15" x14ac:dyDescent="0.25"/>
  <cols>
    <col min="1" max="1" width="11.7109375" style="223" customWidth="1"/>
    <col min="2" max="2" width="12.7109375" style="223" customWidth="1"/>
    <col min="3" max="3" width="11.7109375" style="223" customWidth="1"/>
    <col min="4" max="4" width="12.140625" style="223" customWidth="1"/>
    <col min="5" max="5" width="13.140625" style="223" customWidth="1"/>
    <col min="6" max="6" width="13.7109375" style="223" customWidth="1"/>
    <col min="7" max="7" width="13.42578125" style="223" customWidth="1"/>
    <col min="8" max="11" width="9.140625" style="223"/>
    <col min="12" max="12" width="14.85546875" style="223" customWidth="1"/>
    <col min="13" max="16384" width="9.140625" style="223"/>
  </cols>
  <sheetData>
    <row r="1" spans="1:15" ht="15.75" x14ac:dyDescent="0.25">
      <c r="B1" s="225"/>
      <c r="D1" s="107" t="s">
        <v>38</v>
      </c>
      <c r="E1" s="225"/>
      <c r="F1" s="108"/>
    </row>
    <row r="2" spans="1:15" x14ac:dyDescent="0.25">
      <c r="B2" s="109"/>
      <c r="D2" s="225"/>
      <c r="E2" s="225"/>
    </row>
    <row r="3" spans="1:15" x14ac:dyDescent="0.25">
      <c r="B3" s="110"/>
      <c r="C3" s="110"/>
      <c r="D3" s="111" t="s">
        <v>94</v>
      </c>
      <c r="E3" s="112"/>
      <c r="F3" s="113"/>
      <c r="I3" s="114"/>
    </row>
    <row r="4" spans="1:15" x14ac:dyDescent="0.25">
      <c r="B4" s="115"/>
      <c r="C4" s="116"/>
      <c r="D4" s="117" t="s">
        <v>39</v>
      </c>
      <c r="E4" s="224"/>
      <c r="F4" s="118"/>
      <c r="I4" s="114"/>
    </row>
    <row r="5" spans="1:15" x14ac:dyDescent="0.25">
      <c r="A5" s="119" t="s">
        <v>40</v>
      </c>
      <c r="B5" s="120" t="s">
        <v>41</v>
      </c>
      <c r="C5" s="121"/>
      <c r="D5" s="225"/>
      <c r="E5" s="122" t="s">
        <v>42</v>
      </c>
      <c r="F5" s="123">
        <f ca="1">NOW()</f>
        <v>42739.562447337965</v>
      </c>
    </row>
    <row r="6" spans="1:15" x14ac:dyDescent="0.25">
      <c r="A6" s="124" t="s">
        <v>43</v>
      </c>
      <c r="B6" s="125" t="str">
        <f>Calculations!B3</f>
        <v>BJ4645</v>
      </c>
      <c r="C6" s="126"/>
      <c r="E6" s="122" t="s">
        <v>44</v>
      </c>
      <c r="F6" s="127">
        <f ca="1">F5</f>
        <v>42739.562447337965</v>
      </c>
      <c r="J6" s="128"/>
    </row>
    <row r="7" spans="1:15" x14ac:dyDescent="0.25">
      <c r="A7" s="223" t="s">
        <v>45</v>
      </c>
      <c r="B7" s="129" t="s">
        <v>71</v>
      </c>
      <c r="C7" s="130"/>
      <c r="D7" s="131"/>
      <c r="E7" s="132" t="s">
        <v>46</v>
      </c>
      <c r="F7" s="133" t="s">
        <v>71</v>
      </c>
      <c r="I7" s="114"/>
      <c r="J7" s="114"/>
      <c r="K7" s="225"/>
    </row>
    <row r="8" spans="1:15" x14ac:dyDescent="0.25">
      <c r="A8" s="134" t="s">
        <v>47</v>
      </c>
      <c r="B8" s="225"/>
      <c r="C8" s="225"/>
      <c r="D8" s="225"/>
      <c r="E8" s="225"/>
      <c r="F8" s="135" t="s">
        <v>71</v>
      </c>
      <c r="G8" s="108" t="s">
        <v>48</v>
      </c>
      <c r="I8" s="114"/>
      <c r="J8" s="114"/>
      <c r="K8" s="225"/>
    </row>
    <row r="9" spans="1:15" x14ac:dyDescent="0.25">
      <c r="A9" s="136"/>
      <c r="B9" s="137"/>
      <c r="C9" s="126"/>
      <c r="D9" s="137"/>
      <c r="E9" s="137"/>
      <c r="F9" s="121"/>
      <c r="G9" s="138"/>
      <c r="H9" s="138"/>
      <c r="I9" s="138"/>
      <c r="J9" s="138"/>
      <c r="K9" s="138"/>
      <c r="L9" s="138"/>
      <c r="M9" s="138"/>
      <c r="N9" s="138"/>
      <c r="O9" s="138"/>
    </row>
    <row r="10" spans="1:15" ht="15.75" x14ac:dyDescent="0.25">
      <c r="A10" s="139" t="s">
        <v>49</v>
      </c>
      <c r="B10" s="137"/>
      <c r="C10" s="126"/>
      <c r="D10" s="137"/>
      <c r="E10" s="137"/>
      <c r="F10" s="121"/>
      <c r="G10" s="138"/>
      <c r="H10" s="138"/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140" t="s">
        <v>50</v>
      </c>
      <c r="B11" s="137"/>
      <c r="C11" s="126"/>
      <c r="D11" s="137"/>
      <c r="E11" s="137"/>
      <c r="F11" s="121"/>
      <c r="G11" s="138"/>
      <c r="H11" s="138"/>
      <c r="I11" s="138"/>
      <c r="J11" s="138"/>
      <c r="K11" s="138"/>
      <c r="L11" s="138"/>
      <c r="M11" s="138"/>
      <c r="N11" s="138"/>
      <c r="O11" s="138"/>
    </row>
    <row r="12" spans="1:15" ht="15.75" x14ac:dyDescent="0.25">
      <c r="A12" s="140" t="s">
        <v>51</v>
      </c>
      <c r="B12" s="137"/>
      <c r="C12" s="126"/>
      <c r="D12" s="137"/>
      <c r="E12" s="137"/>
      <c r="F12" s="121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1:15" x14ac:dyDescent="0.25">
      <c r="A13" s="138"/>
      <c r="B13" s="141" t="s">
        <v>52</v>
      </c>
      <c r="C13" s="142"/>
      <c r="D13" s="143"/>
      <c r="E13" s="144"/>
      <c r="F13" s="145" t="s">
        <v>53</v>
      </c>
      <c r="G13" s="146" t="s">
        <v>53</v>
      </c>
      <c r="H13" s="138"/>
      <c r="I13" s="138"/>
      <c r="J13" s="138"/>
      <c r="K13" s="138"/>
      <c r="L13" s="138"/>
      <c r="M13" s="138"/>
      <c r="N13" s="138"/>
      <c r="O13" s="138"/>
    </row>
    <row r="14" spans="1:15" x14ac:dyDescent="0.25">
      <c r="A14" s="137" t="s">
        <v>54</v>
      </c>
      <c r="B14" s="146" t="s">
        <v>55</v>
      </c>
      <c r="C14" s="147" t="s">
        <v>56</v>
      </c>
      <c r="D14" s="146" t="s">
        <v>57</v>
      </c>
      <c r="E14" s="146" t="s">
        <v>57</v>
      </c>
      <c r="F14" s="148" t="s">
        <v>58</v>
      </c>
      <c r="G14" s="149" t="s">
        <v>59</v>
      </c>
      <c r="H14" s="138"/>
      <c r="I14" s="138"/>
      <c r="J14" s="138"/>
      <c r="K14" s="138"/>
      <c r="L14" s="138"/>
      <c r="M14" s="138"/>
      <c r="N14" s="138"/>
      <c r="O14" s="138"/>
    </row>
    <row r="15" spans="1:15" x14ac:dyDescent="0.25">
      <c r="A15" s="137" t="s">
        <v>60</v>
      </c>
      <c r="B15" s="150" t="s">
        <v>61</v>
      </c>
      <c r="C15" s="151" t="s">
        <v>62</v>
      </c>
      <c r="D15" s="152" t="s">
        <v>63</v>
      </c>
      <c r="E15" s="152" t="s">
        <v>64</v>
      </c>
      <c r="F15" s="153" t="s">
        <v>65</v>
      </c>
      <c r="G15" s="150" t="s">
        <v>54</v>
      </c>
      <c r="H15" s="138"/>
      <c r="I15" s="138"/>
      <c r="J15" s="138"/>
      <c r="K15" s="138"/>
      <c r="L15" s="138"/>
      <c r="M15" s="138"/>
      <c r="N15" s="138"/>
      <c r="O15" s="138"/>
    </row>
    <row r="16" spans="1:15" x14ac:dyDescent="0.25">
      <c r="A16" s="154">
        <v>15</v>
      </c>
      <c r="B16" s="155"/>
      <c r="C16" s="155"/>
      <c r="D16" s="155"/>
      <c r="E16" s="155"/>
      <c r="F16" s="156">
        <f>B16+C16+D16+E16</f>
        <v>0</v>
      </c>
      <c r="G16" s="157">
        <f t="shared" ref="G16:G38" si="0">(F16*A16)</f>
        <v>0</v>
      </c>
    </row>
    <row r="17" spans="1:7" x14ac:dyDescent="0.25">
      <c r="A17" s="225">
        <v>20</v>
      </c>
      <c r="B17" s="158"/>
      <c r="C17" s="155"/>
      <c r="D17" s="155"/>
      <c r="E17" s="155"/>
      <c r="F17" s="156">
        <f>B17+C17+D17+E17</f>
        <v>0</v>
      </c>
      <c r="G17" s="157">
        <f t="shared" si="0"/>
        <v>0</v>
      </c>
    </row>
    <row r="18" spans="1:7" x14ac:dyDescent="0.25">
      <c r="A18" s="225">
        <v>25</v>
      </c>
      <c r="B18" s="155"/>
      <c r="C18" s="155"/>
      <c r="D18" s="155"/>
      <c r="E18" s="155"/>
      <c r="F18" s="156">
        <f>B18+C18+D18+E18</f>
        <v>0</v>
      </c>
      <c r="G18" s="157">
        <f t="shared" si="0"/>
        <v>0</v>
      </c>
    </row>
    <row r="19" spans="1:7" x14ac:dyDescent="0.25">
      <c r="A19" s="225">
        <v>30</v>
      </c>
      <c r="B19" s="155"/>
      <c r="C19" s="155"/>
      <c r="D19" s="155"/>
      <c r="E19" s="155"/>
      <c r="F19" s="156">
        <f>B19+C19+D19+E19</f>
        <v>0</v>
      </c>
      <c r="G19" s="157">
        <f t="shared" si="0"/>
        <v>0</v>
      </c>
    </row>
    <row r="20" spans="1:7" x14ac:dyDescent="0.25">
      <c r="A20" s="225">
        <v>35</v>
      </c>
      <c r="B20" s="155"/>
      <c r="C20" s="155"/>
      <c r="D20" s="155"/>
      <c r="E20" s="155"/>
      <c r="F20" s="156">
        <f t="shared" ref="F20:F38" si="1">(B20+C20+D20+E20)*2</f>
        <v>0</v>
      </c>
      <c r="G20" s="157">
        <f t="shared" si="0"/>
        <v>0</v>
      </c>
    </row>
    <row r="21" spans="1:7" x14ac:dyDescent="0.25">
      <c r="A21" s="225">
        <v>40</v>
      </c>
      <c r="B21" s="155"/>
      <c r="C21" s="155"/>
      <c r="D21" s="155"/>
      <c r="E21" s="155"/>
      <c r="F21" s="156">
        <f t="shared" si="1"/>
        <v>0</v>
      </c>
      <c r="G21" s="157">
        <f t="shared" si="0"/>
        <v>0</v>
      </c>
    </row>
    <row r="22" spans="1:7" x14ac:dyDescent="0.25">
      <c r="A22" s="225">
        <v>45</v>
      </c>
      <c r="B22" s="155"/>
      <c r="C22" s="155"/>
      <c r="D22" s="155"/>
      <c r="E22" s="155"/>
      <c r="F22" s="156">
        <f t="shared" si="1"/>
        <v>0</v>
      </c>
      <c r="G22" s="157">
        <f t="shared" si="0"/>
        <v>0</v>
      </c>
    </row>
    <row r="23" spans="1:7" x14ac:dyDescent="0.25">
      <c r="A23" s="225">
        <v>50</v>
      </c>
      <c r="B23" s="155"/>
      <c r="C23" s="155"/>
      <c r="D23" s="155"/>
      <c r="E23" s="155"/>
      <c r="F23" s="156">
        <f t="shared" si="1"/>
        <v>0</v>
      </c>
      <c r="G23" s="157">
        <f t="shared" si="0"/>
        <v>0</v>
      </c>
    </row>
    <row r="24" spans="1:7" x14ac:dyDescent="0.25">
      <c r="A24" s="225">
        <v>55</v>
      </c>
      <c r="B24" s="155"/>
      <c r="C24" s="155"/>
      <c r="D24" s="155"/>
      <c r="E24" s="155"/>
      <c r="F24" s="156">
        <f t="shared" si="1"/>
        <v>0</v>
      </c>
      <c r="G24" s="157">
        <f t="shared" si="0"/>
        <v>0</v>
      </c>
    </row>
    <row r="25" spans="1:7" x14ac:dyDescent="0.25">
      <c r="A25" s="225">
        <v>60</v>
      </c>
      <c r="B25" s="155"/>
      <c r="C25" s="155"/>
      <c r="D25" s="155"/>
      <c r="E25" s="155"/>
      <c r="F25" s="156">
        <f t="shared" si="1"/>
        <v>0</v>
      </c>
      <c r="G25" s="157">
        <f t="shared" si="0"/>
        <v>0</v>
      </c>
    </row>
    <row r="26" spans="1:7" x14ac:dyDescent="0.25">
      <c r="A26" s="225">
        <v>65</v>
      </c>
      <c r="B26" s="155"/>
      <c r="C26" s="155"/>
      <c r="D26" s="155"/>
      <c r="E26" s="155"/>
      <c r="F26" s="156">
        <f t="shared" si="1"/>
        <v>0</v>
      </c>
      <c r="G26" s="157">
        <f t="shared" si="0"/>
        <v>0</v>
      </c>
    </row>
    <row r="27" spans="1:7" x14ac:dyDescent="0.25">
      <c r="A27" s="225">
        <v>70</v>
      </c>
      <c r="B27" s="155"/>
      <c r="C27" s="155"/>
      <c r="D27" s="155"/>
      <c r="E27" s="155"/>
      <c r="F27" s="156">
        <f t="shared" si="1"/>
        <v>0</v>
      </c>
      <c r="G27" s="157">
        <f t="shared" si="0"/>
        <v>0</v>
      </c>
    </row>
    <row r="28" spans="1:7" x14ac:dyDescent="0.25">
      <c r="A28" s="225">
        <v>75</v>
      </c>
      <c r="B28" s="155"/>
      <c r="C28" s="155"/>
      <c r="D28" s="155"/>
      <c r="E28" s="155"/>
      <c r="F28" s="156">
        <f t="shared" si="1"/>
        <v>0</v>
      </c>
      <c r="G28" s="157">
        <f t="shared" si="0"/>
        <v>0</v>
      </c>
    </row>
    <row r="29" spans="1:7" x14ac:dyDescent="0.25">
      <c r="A29" s="225">
        <v>80</v>
      </c>
      <c r="B29" s="155"/>
      <c r="C29" s="155"/>
      <c r="D29" s="155"/>
      <c r="E29" s="155"/>
      <c r="F29" s="156">
        <f t="shared" si="1"/>
        <v>0</v>
      </c>
      <c r="G29" s="157">
        <f t="shared" si="0"/>
        <v>0</v>
      </c>
    </row>
    <row r="30" spans="1:7" x14ac:dyDescent="0.25">
      <c r="A30" s="225">
        <v>85</v>
      </c>
      <c r="B30" s="155"/>
      <c r="C30" s="155"/>
      <c r="D30" s="155"/>
      <c r="E30" s="155"/>
      <c r="F30" s="156">
        <f t="shared" si="1"/>
        <v>0</v>
      </c>
      <c r="G30" s="157">
        <f t="shared" si="0"/>
        <v>0</v>
      </c>
    </row>
    <row r="31" spans="1:7" x14ac:dyDescent="0.25">
      <c r="A31" s="225">
        <v>90</v>
      </c>
      <c r="B31" s="155"/>
      <c r="C31" s="155"/>
      <c r="D31" s="155"/>
      <c r="E31" s="155"/>
      <c r="F31" s="156">
        <f t="shared" si="1"/>
        <v>0</v>
      </c>
      <c r="G31" s="157">
        <f t="shared" si="0"/>
        <v>0</v>
      </c>
    </row>
    <row r="32" spans="1:7" x14ac:dyDescent="0.25">
      <c r="A32" s="225">
        <v>95</v>
      </c>
      <c r="B32" s="155"/>
      <c r="C32" s="155"/>
      <c r="D32" s="155"/>
      <c r="E32" s="155"/>
      <c r="F32" s="156">
        <f t="shared" si="1"/>
        <v>0</v>
      </c>
      <c r="G32" s="157">
        <f t="shared" si="0"/>
        <v>0</v>
      </c>
    </row>
    <row r="33" spans="1:15" x14ac:dyDescent="0.25">
      <c r="A33" s="225">
        <v>100</v>
      </c>
      <c r="B33" s="155"/>
      <c r="C33" s="155"/>
      <c r="D33" s="155"/>
      <c r="E33" s="155"/>
      <c r="F33" s="156">
        <f t="shared" si="1"/>
        <v>0</v>
      </c>
      <c r="G33" s="157">
        <f t="shared" si="0"/>
        <v>0</v>
      </c>
    </row>
    <row r="34" spans="1:15" x14ac:dyDescent="0.25">
      <c r="A34" s="225">
        <v>105</v>
      </c>
      <c r="B34" s="155"/>
      <c r="C34" s="155"/>
      <c r="D34" s="155"/>
      <c r="E34" s="155"/>
      <c r="F34" s="156">
        <f t="shared" si="1"/>
        <v>0</v>
      </c>
      <c r="G34" s="157">
        <f t="shared" si="0"/>
        <v>0</v>
      </c>
    </row>
    <row r="35" spans="1:15" x14ac:dyDescent="0.25">
      <c r="A35" s="225">
        <v>110</v>
      </c>
      <c r="B35" s="155"/>
      <c r="C35" s="155"/>
      <c r="D35" s="155"/>
      <c r="E35" s="155"/>
      <c r="F35" s="156">
        <f t="shared" si="1"/>
        <v>0</v>
      </c>
      <c r="G35" s="157">
        <f t="shared" si="0"/>
        <v>0</v>
      </c>
    </row>
    <row r="36" spans="1:15" x14ac:dyDescent="0.25">
      <c r="A36" s="225">
        <v>115</v>
      </c>
      <c r="B36" s="155"/>
      <c r="C36" s="155"/>
      <c r="D36" s="155"/>
      <c r="E36" s="155"/>
      <c r="F36" s="156">
        <f t="shared" si="1"/>
        <v>0</v>
      </c>
      <c r="G36" s="157">
        <f t="shared" si="0"/>
        <v>0</v>
      </c>
    </row>
    <row r="37" spans="1:15" x14ac:dyDescent="0.25">
      <c r="A37" s="225">
        <v>120</v>
      </c>
      <c r="B37" s="155"/>
      <c r="C37" s="155"/>
      <c r="D37" s="155"/>
      <c r="E37" s="155"/>
      <c r="F37" s="156">
        <f t="shared" si="1"/>
        <v>0</v>
      </c>
      <c r="G37" s="157">
        <f t="shared" si="0"/>
        <v>0</v>
      </c>
    </row>
    <row r="38" spans="1:15" x14ac:dyDescent="0.25">
      <c r="A38" s="225">
        <v>125</v>
      </c>
      <c r="B38" s="155"/>
      <c r="C38" s="155"/>
      <c r="D38" s="155"/>
      <c r="E38" s="155"/>
      <c r="F38" s="156">
        <f t="shared" si="1"/>
        <v>0</v>
      </c>
      <c r="G38" s="157">
        <f t="shared" si="0"/>
        <v>0</v>
      </c>
    </row>
    <row r="39" spans="1:15" x14ac:dyDescent="0.25">
      <c r="A39" s="159" t="s">
        <v>53</v>
      </c>
      <c r="B39" s="160">
        <f>SUM(B16:B38)</f>
        <v>0</v>
      </c>
      <c r="C39" s="160">
        <f>SUM(C16:C38)</f>
        <v>0</v>
      </c>
      <c r="D39" s="160">
        <f>SUM(D16:D38)</f>
        <v>0</v>
      </c>
      <c r="E39" s="160">
        <f>SUM(E16:E38)</f>
        <v>0</v>
      </c>
      <c r="F39" s="161"/>
      <c r="G39" s="162"/>
      <c r="H39" s="138"/>
      <c r="I39" s="138"/>
      <c r="J39" s="138"/>
      <c r="K39" s="138"/>
      <c r="L39" s="138"/>
      <c r="M39" s="138"/>
      <c r="N39" s="138"/>
      <c r="O39" s="138"/>
    </row>
    <row r="40" spans="1:15" x14ac:dyDescent="0.25">
      <c r="A40" s="138"/>
      <c r="B40" s="137"/>
      <c r="C40" s="137"/>
      <c r="D40" s="137"/>
      <c r="E40" s="137"/>
      <c r="F40" s="138"/>
      <c r="G40" s="162"/>
      <c r="H40" s="138"/>
      <c r="I40" s="138"/>
      <c r="J40" s="163" t="s">
        <v>95</v>
      </c>
      <c r="K40" s="138"/>
      <c r="L40" s="138"/>
      <c r="M40" s="138"/>
      <c r="N40" s="138"/>
      <c r="O40" s="138"/>
    </row>
    <row r="41" spans="1:15" x14ac:dyDescent="0.25">
      <c r="B41" s="225"/>
      <c r="C41" s="225"/>
      <c r="E41" s="225"/>
      <c r="F41" s="122" t="s">
        <v>66</v>
      </c>
      <c r="G41" s="164">
        <f>SUM(G16:G38)</f>
        <v>0</v>
      </c>
      <c r="J41" s="165" t="s">
        <v>96</v>
      </c>
      <c r="M41" s="166">
        <v>397.43</v>
      </c>
      <c r="N41" s="167">
        <v>2</v>
      </c>
    </row>
    <row r="42" spans="1:15" x14ac:dyDescent="0.25">
      <c r="B42" s="225"/>
      <c r="C42" s="225"/>
      <c r="E42" s="225"/>
      <c r="F42" s="122" t="s">
        <v>67</v>
      </c>
      <c r="G42" s="164">
        <f>(G41/3600)</f>
        <v>0</v>
      </c>
      <c r="I42" s="223">
        <f>(G42*M42)</f>
        <v>0</v>
      </c>
      <c r="L42" s="132" t="s">
        <v>68</v>
      </c>
      <c r="M42" s="168">
        <f>M41/N41</f>
        <v>198.715</v>
      </c>
    </row>
    <row r="43" spans="1:15" x14ac:dyDescent="0.25">
      <c r="A43" s="169" t="s">
        <v>69</v>
      </c>
      <c r="B43" s="170"/>
      <c r="C43" s="170"/>
      <c r="D43" s="170"/>
      <c r="E43" s="170"/>
      <c r="F43" s="171"/>
      <c r="G43" s="172">
        <f>IF(I42&lt;=600,600,I42)</f>
        <v>600</v>
      </c>
    </row>
    <row r="44" spans="1:15" ht="15.75" x14ac:dyDescent="0.25">
      <c r="A44" s="173"/>
      <c r="B44" s="174"/>
      <c r="C44" s="174"/>
      <c r="D44" s="174"/>
      <c r="E44" s="174"/>
      <c r="F44" s="175" t="s">
        <v>70</v>
      </c>
      <c r="G44" s="176" t="e">
        <f>(G43*F8)</f>
        <v>#VALUE!</v>
      </c>
      <c r="H44" s="177"/>
      <c r="I44" s="177"/>
      <c r="J44" s="177"/>
      <c r="K44" s="177"/>
      <c r="L44" s="178"/>
      <c r="M44" s="179"/>
      <c r="N44" s="177"/>
      <c r="O44" s="177"/>
    </row>
    <row r="45" spans="1:15" x14ac:dyDescent="0.25">
      <c r="A45" s="180" t="s">
        <v>71</v>
      </c>
      <c r="B45" s="181"/>
      <c r="C45" s="181"/>
      <c r="D45" s="181"/>
      <c r="E45" s="181"/>
      <c r="F45" s="95"/>
      <c r="G45" s="182"/>
    </row>
    <row r="46" spans="1:15" x14ac:dyDescent="0.25">
      <c r="A46" s="180"/>
      <c r="B46" s="181"/>
      <c r="C46" s="181"/>
      <c r="D46" s="181"/>
      <c r="E46" s="181"/>
      <c r="F46" s="95"/>
      <c r="G46" s="182"/>
    </row>
    <row r="47" spans="1:15" x14ac:dyDescent="0.25">
      <c r="A47" s="183" t="s">
        <v>72</v>
      </c>
      <c r="B47" s="184"/>
      <c r="C47" s="185"/>
      <c r="D47" s="184"/>
      <c r="E47" s="184"/>
      <c r="F47" s="186"/>
      <c r="G47" s="1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</vt:i4>
      </vt:variant>
    </vt:vector>
  </HeadingPairs>
  <TitlesOfParts>
    <vt:vector size="19" baseType="lpstr">
      <vt:lpstr>Calculations</vt:lpstr>
      <vt:lpstr>Silviculture</vt:lpstr>
      <vt:lpstr>Cycle</vt:lpstr>
      <vt:lpstr>Type 4 root disease</vt:lpstr>
      <vt:lpstr>Type 14 root disease</vt:lpstr>
      <vt:lpstr>Type 16 root disease</vt:lpstr>
      <vt:lpstr>Type 26 root disease</vt:lpstr>
      <vt:lpstr>sheet1</vt:lpstr>
      <vt:lpstr>sheet2</vt:lpstr>
      <vt:lpstr>sheet3</vt:lpstr>
      <vt:lpstr>sheet4</vt:lpstr>
      <vt:lpstr>sheet5</vt:lpstr>
      <vt:lpstr>sheet6</vt:lpstr>
      <vt:lpstr>sheet7</vt:lpstr>
      <vt:lpstr>Calculations!Print_Area</vt:lpstr>
      <vt:lpstr>Silviculture!Print_Area</vt:lpstr>
      <vt:lpstr>'Type 14 root disease'!Print_Area</vt:lpstr>
      <vt:lpstr>'Type 16 root disease'!Print_Area</vt:lpstr>
      <vt:lpstr>'Type 4 root disease'!Print_Area</vt:lpstr>
    </vt:vector>
  </TitlesOfParts>
  <Company>Interfor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Card</dc:creator>
  <cp:lastModifiedBy>International Forest Products Limited</cp:lastModifiedBy>
  <cp:lastPrinted>2012-08-30T21:52:22Z</cp:lastPrinted>
  <dcterms:created xsi:type="dcterms:W3CDTF">2010-08-23T22:20:19Z</dcterms:created>
  <dcterms:modified xsi:type="dcterms:W3CDTF">2017-01-04T21:33:43Z</dcterms:modified>
</cp:coreProperties>
</file>